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'06'!$A$1:$S$105</definedName>
    <definedName name="_xlnm.Print_Area" localSheetId="22">'07'!$A$1:$T$107</definedName>
    <definedName name="_xlnm.Print_Area" localSheetId="23">'11'!$A$1:$U$32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<sst xmlns="http://schemas.openxmlformats.org/spreadsheetml/2006/main" count="3569" uniqueCount="818">
  <si>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</si>
  <si>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</si>
  <si>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</si>
  <si>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</si>
  <si>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</si>
  <si>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</si>
  <si>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</si>
  <si>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</si>
  <si>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</si>
  <si>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</si>
  <si>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</si>
  <si>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</si>
  <si>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</si>
  <si>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</si>
  <si>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</si>
  <si>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</si>
  <si>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</si>
  <si>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</si>
  <si>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</si>
  <si>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</si>
  <si>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</si>
  <si>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</si>
  <si>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</si>
  <si>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</si>
  <si>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</si>
  <si>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</si>
  <si>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</si>
  <si>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</si>
  <si>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</si>
  <si>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</si>
  <si>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</si>
  <si>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</si>
  <si>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</si>
  <si>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</si>
  <si>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</si>
  <si>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</si>
  <si>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</si>
  <si>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</si>
  <si>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</si>
  <si>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</si>
  <si>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</si>
  <si>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</si>
  <si>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</si>
  <si>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</si>
  <si>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</si>
  <si>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</si>
  <si>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</si>
  <si>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</si>
  <si>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</si>
  <si>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</si>
  <si>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</si>
  <si>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</si>
  <si>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</si>
  <si>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</si>
  <si>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</si>
  <si>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</si>
  <si>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</si>
  <si>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</si>
  <si>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</si>
  <si>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</si>
  <si>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</si>
  <si>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</si>
  <si>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</si>
  <si>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</si>
  <si>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</si>
  <si>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</si>
  <si>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</si>
  <si>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</si>
  <si>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</si>
  <si>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</si>
  <si>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</si>
  <si>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</si>
  <si>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</si>
  <si>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</si>
  <si>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</si>
  <si>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</si>
  <si>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</si>
  <si>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</si>
  <si>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</si>
  <si>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</si>
  <si>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</si>
  <si>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</si>
  <si>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</si>
  <si>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</si>
  <si>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</si>
  <si>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</si>
  <si>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</si>
  <si>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</si>
  <si>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</si>
  <si>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</si>
  <si>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</si>
  <si>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</si>
  <si>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</si>
  <si>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</si>
  <si>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</si>
  <si>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</si>
  <si>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</si>
  <si>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</si>
  <si>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</si>
  <si>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</si>
  <si>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</si>
  <si>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</si>
  <si>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</si>
  <si>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</si>
  <si>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</si>
  <si>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</si>
  <si>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</si>
  <si>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</si>
  <si>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</si>
  <si>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</si>
  <si>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</si>
  <si>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</si>
  <si>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</si>
  <si>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</si>
  <si>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</si>
  <si>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</si>
  <si>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</si>
  <si>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</si>
  <si>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</si>
  <si>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</si>
  <si>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</si>
  <si>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</si>
  <si>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</si>
  <si>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</si>
  <si>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</si>
  <si>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</si>
  <si>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</si>
  <si>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</si>
  <si>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</si>
  <si>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</si>
  <si>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</si>
  <si>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</si>
  <si>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</si>
  <si>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</si>
  <si>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</si>
  <si>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</si>
  <si>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</si>
  <si>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</si>
  <si>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</si>
  <si>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</si>
  <si>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</si>
  <si>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</si>
  <si>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</si>
  <si>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</si>
  <si>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</si>
  <si>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</si>
  <si>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</si>
  <si>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</si>
  <si>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</si>
  <si>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</si>
  <si>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</si>
  <si>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</si>
  <si>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</si>
  <si>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</si>
  <si>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</si>
  <si>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</si>
  <si>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</si>
  <si>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</si>
  <si>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</si>
  <si>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</si>
  <si>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</si>
  <si>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</si>
  <si>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</si>
  <si>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</si>
  <si>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</si>
  <si>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</si>
  <si>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</si>
  <si>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</si>
  <si>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</si>
  <si>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</si>
  <si>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</si>
  <si>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</si>
  <si>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</si>
  <si>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</si>
  <si>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</si>
  <si>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</si>
  <si>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</si>
  <si>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</si>
  <si>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</si>
  <si>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</si>
  <si>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</si>
  <si>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</si>
  <si>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</si>
  <si>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</si>
  <si>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</si>
  <si>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</si>
  <si>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</si>
  <si>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</si>
  <si>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</si>
  <si>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</si>
  <si>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</si>
  <si>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</si>
  <si>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</si>
  <si>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</si>
  <si>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</si>
  <si>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</si>
  <si>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</si>
  <si>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</si>
  <si>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</si>
  <si>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</si>
  <si>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</si>
  <si>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</si>
  <si>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</si>
  <si>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</si>
  <si>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</si>
  <si>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</si>
  <si>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</si>
  <si>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</si>
  <si>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</si>
  <si>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</si>
  <si>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</si>
  <si>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</si>
  <si>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</si>
  <si>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</si>
  <si>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</si>
  <si>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</si>
  <si>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</si>
  <si>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</si>
  <si>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</si>
  <si>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</si>
  <si>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</si>
  <si>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</si>
  <si>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</si>
  <si>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</si>
  <si>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</si>
  <si>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</si>
  <si>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</si>
  <si>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</si>
  <si>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</si>
  <si>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</si>
  <si>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</si>
  <si>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</si>
  <si>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</si>
  <si>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</si>
  <si>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</si>
  <si>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</si>
  <si>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</si>
  <si>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</si>
  <si>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</si>
  <si>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</si>
  <si>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</si>
  <si>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</si>
  <si>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</si>
  <si>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</si>
  <si>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</si>
  <si>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</si>
  <si>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</si>
  <si>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</si>
  <si>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</si>
  <si>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</si>
  <si>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</si>
  <si>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</si>
  <si>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</si>
  <si>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</si>
  <si>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</si>
  <si>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</si>
  <si>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</si>
  <si>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</si>
  <si>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</si>
  <si>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</si>
  <si>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</si>
  <si>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</si>
  <si>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</si>
  <si>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</si>
  <si>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</si>
  <si>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</si>
  <si>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</si>
  <si>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</si>
  <si>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</si>
  <si>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</si>
  <si>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</si>
  <si>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</si>
  <si>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</si>
  <si>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</si>
  <si>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</si>
  <si>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</si>
  <si>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</si>
  <si>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</si>
  <si>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</si>
  <si>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</si>
  <si>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</si>
  <si>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</si>
  <si>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</si>
  <si>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</si>
  <si>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</si>
  <si>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</si>
  <si>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</si>
  <si>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</si>
  <si>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</si>
  <si>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</si>
  <si>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</si>
  <si>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</si>
  <si>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</si>
  <si>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</si>
  <si>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</si>
  <si>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</si>
  <si>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</si>
  <si>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</si>
  <si>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</si>
  <si>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</si>
  <si>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</si>
  <si>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</si>
  <si>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</si>
  <si>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</si>
  <si>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</si>
  <si>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</si>
  <si>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</si>
  <si>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</si>
  <si>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</si>
  <si>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</si>
  <si>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</si>
  <si>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</si>
  <si>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</si>
  <si>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</si>
  <si>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</si>
  <si>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</si>
  <si>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</si>
  <si>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</si>
  <si>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</si>
  <si>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</si>
  <si>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</si>
  <si>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</si>
  <si>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</si>
  <si>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</si>
  <si>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</si>
  <si>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</si>
  <si>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</si>
  <si>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</si>
  <si>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</si>
  <si>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</si>
  <si>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</si>
  <si>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</si>
  <si>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</si>
  <si>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</si>
  <si>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</si>
  <si>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</si>
  <si>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</si>
  <si>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</si>
  <si>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</si>
  <si>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</si>
  <si>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</si>
  <si>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</si>
  <si>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</si>
  <si>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</si>
  <si>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</si>
  <si>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</si>
  <si>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</si>
  <si>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</si>
  <si>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</si>
  <si>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</si>
  <si>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</si>
  <si>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</si>
  <si>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</si>
  <si>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</si>
  <si>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</si>
  <si>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</si>
  <si>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</si>
  <si>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</si>
  <si>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</si>
  <si>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</si>
  <si>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</si>
  <si>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</si>
  <si>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</si>
  <si>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</si>
  <si>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</si>
  <si>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</si>
  <si>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</si>
  <si>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</si>
  <si>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</si>
  <si>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</si>
  <si>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</si>
  <si>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</si>
  <si>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</si>
  <si>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</si>
  <si>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</si>
  <si>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</si>
  <si>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</si>
  <si>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</si>
  <si>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</si>
  <si>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</si>
  <si>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</si>
  <si>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</si>
  <si>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</si>
  <si>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</si>
  <si>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</si>
  <si>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</si>
  <si>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</si>
  <si>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</si>
  <si>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</si>
  <si>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</si>
  <si>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</si>
  <si>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</si>
  <si>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</si>
  <si>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</si>
  <si>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</si>
  <si>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</si>
  <si>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</si>
  <si>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</si>
  <si>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</si>
  <si>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</si>
  <si>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</si>
  <si>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</si>
  <si>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</si>
  <si>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</si>
  <si>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</si>
  <si>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</si>
  <si>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</si>
  <si>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</si>
  <si>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</si>
  <si>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</si>
  <si>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</si>
  <si>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</si>
  <si>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</si>
  <si>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</si>
  <si>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</si>
  <si>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</si>
  <si>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</si>
  <si>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</si>
  <si>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</si>
  <si>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</si>
  <si>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</si>
  <si>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</si>
  <si>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</si>
  <si>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</si>
  <si>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</si>
  <si>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</si>
  <si>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</si>
  <si>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</si>
  <si>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</si>
  <si>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</si>
  <si>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</si>
  <si>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</si>
  <si>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</si>
  <si>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</si>
  <si>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</si>
  <si>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</si>
  <si>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</si>
  <si>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</si>
  <si>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</si>
  <si>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</si>
  <si>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</si>
  <si>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</si>
  <si>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</si>
  <si>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</si>
  <si>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</si>
  <si>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</si>
  <si>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</si>
  <si>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</si>
  <si>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</si>
  <si>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</si>
  <si>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</si>
  <si>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</si>
  <si>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</si>
  <si>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</si>
  <si>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</si>
  <si>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</si>
  <si>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</si>
  <si>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</si>
  <si>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</si>
  <si>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</si>
  <si>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</si>
  <si>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</si>
  <si>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</si>
  <si>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</si>
  <si>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</si>
  <si>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</si>
  <si>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</si>
  <si>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</si>
  <si>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</si>
  <si>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</si>
  <si>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</si>
  <si>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</si>
  <si>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</si>
  <si>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</si>
  <si>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</si>
  <si>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</si>
  <si>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</si>
  <si>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</si>
  <si>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</si>
  <si>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</si>
  <si>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</si>
  <si>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</si>
  <si>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</si>
  <si>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</si>
  <si>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</si>
  <si>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</si>
  <si>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</si>
  <si>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</si>
  <si>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</si>
  <si>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</si>
  <si>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</si>
  <si>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</si>
  <si>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</si>
  <si>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</si>
  <si>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</si>
  <si>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</si>
  <si>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</si>
  <si>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</si>
  <si>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</si>
  <si>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</si>
  <si>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</si>
  <si>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</si>
  <si>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</si>
  <si>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</si>
  <si>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</si>
  <si>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</si>
  <si>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</si>
  <si>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</si>
  <si>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</si>
  <si>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</si>
  <si>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</si>
  <si>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</si>
  <si>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</si>
  <si>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</si>
  <si>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</si>
  <si>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</si>
  <si>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</si>
  <si>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</si>
  <si>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</si>
  <si>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</si>
  <si>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</si>
  <si>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</si>
  <si>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</si>
  <si>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</si>
  <si>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</si>
  <si>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</si>
  <si>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</si>
  <si>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</si>
  <si>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</si>
  <si>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</si>
  <si>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</si>
  <si>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</si>
  <si>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</si>
  <si>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</si>
  <si>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</si>
  <si>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</si>
  <si>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</si>
  <si>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</si>
  <si>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</si>
  <si>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</si>
  <si>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</si>
  <si>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</si>
  <si>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</si>
  <si>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</si>
  <si>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</si>
  <si>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</si>
  <si>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</si>
  <si>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</si>
  <si>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</si>
  <si>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</si>
  <si>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</si>
  <si>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</si>
  <si>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</si>
  <si>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</si>
  <si>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</si>
  <si>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</si>
  <si>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</si>
  <si>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</si>
  <si>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</si>
  <si>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</si>
  <si>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</si>
  <si>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</si>
  <si>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</si>
  <si>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</si>
  <si>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</si>
  <si>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</si>
  <si>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</si>
  <si>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</si>
  <si>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</si>
  <si>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</si>
  <si>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</si>
  <si>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</si>
  <si>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</si>
  <si>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</si>
  <si>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</si>
  <si>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</si>
  <si>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</si>
  <si>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</si>
  <si>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</si>
  <si>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</si>
  <si>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</si>
  <si>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</si>
  <si>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</si>
  <si>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</si>
  <si>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</si>
  <si>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</si>
  <si>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</si>
  <si>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</si>
  <si>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</si>
  <si>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</si>
  <si>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</si>
  <si>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</si>
  <si>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</si>
  <si>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</si>
  <si>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</si>
  <si>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</si>
  <si>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</si>
  <si>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</si>
  <si>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</si>
  <si>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</si>
  <si>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</si>
  <si>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</si>
  <si>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</si>
  <si>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</si>
  <si>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</si>
  <si>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</si>
  <si>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</si>
  <si>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</si>
  <si>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</si>
  <si>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</si>
  <si>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</si>
  <si>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</si>
  <si>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</si>
  <si>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</si>
  <si>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</si>
  <si>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</si>
  <si>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</si>
  <si>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</si>
  <si>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</si>
  <si>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</si>
  <si>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</si>
  <si>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</si>
  <si>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</si>
  <si>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</si>
  <si>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</si>
  <si>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</si>
  <si>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</si>
  <si>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</si>
  <si>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</si>
  <si>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</si>
  <si>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</si>
  <si>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</si>
  <si>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</si>
  <si>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</si>
  <si>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</si>
  <si>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</si>
  <si>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</si>
  <si>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</si>
  <si>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</si>
  <si>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</si>
  <si>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</si>
  <si>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</si>
  <si>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</si>
  <si>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</si>
  <si>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</si>
  <si>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</si>
  <si>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</si>
  <si>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</si>
  <si>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</si>
  <si>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</si>
  <si>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</si>
  <si>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</si>
  <si>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</si>
  <si>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</si>
  <si>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</si>
  <si>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</si>
  <si>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</si>
  <si>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</si>
  <si>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</si>
  <si>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</si>
  <si>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</si>
  <si>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</si>
  <si>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</si>
  <si>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</si>
  <si>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</si>
  <si>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</si>
  <si>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</si>
  <si>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</si>
  <si>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</si>
  <si>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</si>
  <si>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</si>
  <si>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</si>
  <si>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</si>
  <si>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</si>
  <si>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</si>
  <si>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</si>
  <si>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</si>
  <si>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DS tỉnh</t>
  </si>
  <si>
    <t xml:space="preserve">Cục Thi hành án DS tỉnh </t>
  </si>
  <si>
    <t>Tôn Tích Bình</t>
  </si>
  <si>
    <t>Nguyễn Hữu Tài</t>
  </si>
  <si>
    <t xml:space="preserve"> Phạm Đình Quý</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</si>
  <si>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</si>
  <si>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</si>
  <si>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</si>
  <si>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</si>
  <si>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</si>
  <si>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</si>
  <si>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</si>
  <si>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</si>
  <si>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</si>
  <si>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</si>
  <si>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</si>
  <si>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</si>
  <si>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Cao Thị Thanh Thủy</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</si>
  <si>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</si>
  <si>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</si>
  <si>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</si>
  <si>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</si>
  <si>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</si>
  <si>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</si>
  <si>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</si>
  <si>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</si>
  <si>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</si>
  <si>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</si>
  <si>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</si>
  <si>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Nguyễn Trung Lộc</t>
  </si>
  <si>
    <t>2.6</t>
  </si>
  <si>
    <t>Lê Thành Nam</t>
  </si>
  <si>
    <t>2.7</t>
  </si>
  <si>
    <t>Lê Nguyễn Thể Uyên</t>
  </si>
  <si>
    <t>2.8</t>
  </si>
  <si>
    <t>Đinh Văn Thơm</t>
  </si>
  <si>
    <t>2.9</t>
  </si>
  <si>
    <t>Lê Văn Hùng</t>
  </si>
  <si>
    <t>2.10</t>
  </si>
  <si>
    <t xml:space="preserve">Phạm Quang Đuyên </t>
  </si>
  <si>
    <t>Chi cục THA  Lạc Dương</t>
  </si>
  <si>
    <t xml:space="preserve"> Nguyễn Văn Ban</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</si>
  <si>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</si>
  <si>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</si>
  <si>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</si>
  <si>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</si>
  <si>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</si>
  <si>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</si>
  <si>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</si>
  <si>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</si>
  <si>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</si>
  <si>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</si>
  <si>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</si>
  <si>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</si>
  <si>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</si>
  <si>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</si>
  <si>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</si>
  <si>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</si>
  <si>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</si>
  <si>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</si>
  <si>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6.1</t>
  </si>
  <si>
    <t>6.2</t>
  </si>
  <si>
    <t xml:space="preserve"> Nguyễn Văn Giáo</t>
  </si>
  <si>
    <t xml:space="preserve"> Nguyễn Quang Kiên</t>
  </si>
  <si>
    <t>6.5</t>
  </si>
  <si>
    <t xml:space="preserve"> Nguyễn Khắc Trường</t>
  </si>
  <si>
    <t>Chi cục THA Đam Rông</t>
  </si>
  <si>
    <t>7.1</t>
  </si>
  <si>
    <t>Phạm Trọng Vĩnh</t>
  </si>
  <si>
    <t>7.2</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</si>
  <si>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</si>
  <si>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</si>
  <si>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</si>
  <si>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</si>
  <si>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</si>
  <si>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</si>
  <si>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</si>
  <si>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</si>
  <si>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</si>
  <si>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</si>
  <si>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</si>
  <si>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</si>
  <si>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</si>
  <si>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</si>
  <si>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</si>
  <si>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</si>
  <si>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</si>
  <si>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</si>
  <si>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</si>
  <si>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</si>
  <si>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</si>
  <si>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</si>
  <si>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</si>
  <si>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</si>
  <si>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</si>
  <si>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</si>
  <si>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</si>
  <si>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</si>
  <si>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</si>
  <si>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</si>
  <si>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</si>
  <si>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</si>
  <si>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</si>
  <si>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</si>
  <si>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</si>
  <si>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</si>
  <si>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</si>
  <si>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</si>
  <si>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Phaạm Quang Đuyên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</si>
  <si>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</si>
  <si>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</si>
  <si>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</si>
  <si>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</si>
  <si>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</si>
  <si>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</si>
  <si>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</si>
  <si>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</si>
  <si>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</si>
  <si>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</si>
  <si>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 xml:space="preserve">Cao Xuân Thành </t>
  </si>
  <si>
    <t>6.6</t>
  </si>
  <si>
    <t>6.7</t>
  </si>
  <si>
    <t>Hoàng Văn Cường (tăng cường từ Đơn Dương)</t>
  </si>
  <si>
    <t>Trần Ba (tăng cường từ Đam Rông)</t>
  </si>
  <si>
    <t>8.6</t>
  </si>
  <si>
    <t xml:space="preserve">Nguyễn Sỹ Cần </t>
  </si>
  <si>
    <t xml:space="preserve">Mai Văn Hưng </t>
  </si>
  <si>
    <t>55</t>
  </si>
  <si>
    <t>1125</t>
  </si>
  <si>
    <t>5291111745</t>
  </si>
  <si>
    <t>79</t>
  </si>
  <si>
    <t>30</t>
  </si>
  <si>
    <t>27</t>
  </si>
  <si>
    <t>19</t>
  </si>
  <si>
    <t>25</t>
  </si>
  <si>
    <t>41</t>
  </si>
  <si>
    <t>03 tháng / năm 2017</t>
  </si>
  <si>
    <t>107</t>
  </si>
  <si>
    <t>77</t>
  </si>
  <si>
    <t>9.4</t>
  </si>
  <si>
    <t>Lâm Đồng, ngày 06 tháng 01 năm 2017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</si>
</sst>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8">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2"/>
      <color indexed="8"/>
      <name val="Times New Roman"/>
      <family val="1"/>
    </font>
    <font>
      <sz val="9"/>
      <color indexed="8"/>
      <name val="Times New Roman"/>
      <family val="1"/>
    </font>
    <font>
      <sz val="11"/>
      <color indexed="59"/>
      <name val="Times New Roman"/>
      <family val="1"/>
    </font>
    <font>
      <sz val="10"/>
      <color indexed="8"/>
      <name val="Times New Roman"/>
      <family val="1"/>
    </font>
    <font>
      <sz val="11"/>
      <color indexed="8"/>
      <name val="Times New Roman"/>
      <family val="1"/>
    </font>
    <font>
      <b/>
      <sz val="7"/>
      <name val="Times New Roman"/>
      <family val="1"/>
    </font>
    <font>
      <sz val="10"/>
      <name val="VNI-Times"/>
      <family val="0"/>
    </font>
    <font>
      <sz val="11"/>
      <color indexed="10"/>
      <name val=".VnTime"/>
      <family val="2"/>
    </font>
    <font>
      <sz val="11"/>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1"/>
      <color rgb="FFFF0000"/>
      <name val="Times New Roman"/>
      <family val="1"/>
    </font>
    <font>
      <b/>
      <sz val="9"/>
      <color rgb="FFFF0000"/>
      <name val="Times New Roman"/>
      <family val="1"/>
    </font>
    <font>
      <b/>
      <sz val="10"/>
      <color rgb="FFFF0000"/>
      <name val="Times New Roman"/>
      <family val="1"/>
    </font>
    <font>
      <b/>
      <sz val="12"/>
      <color rgb="FFFF0000"/>
      <name val="Times New Roman"/>
      <family val="1"/>
    </font>
    <font>
      <sz val="11"/>
      <color rgb="FFFF0000"/>
      <name val="Times New Roman"/>
      <family val="1"/>
    </font>
    <font>
      <sz val="10"/>
      <color rgb="FFFF0000"/>
      <name val="Times New Roman"/>
      <family val="1"/>
    </font>
    <font>
      <sz val="10"/>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double"/>
      <right style="thin"/>
      <top style="thin"/>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3"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4"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4"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4"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4"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4"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4"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5"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6" fillId="37" borderId="1" applyNumberFormat="0" applyAlignment="0" applyProtection="0"/>
    <xf numFmtId="0" fontId="45" fillId="38" borderId="2" applyNumberFormat="0" applyAlignment="0" applyProtection="0"/>
    <xf numFmtId="0" fontId="45" fillId="38" borderId="2" applyNumberFormat="0" applyAlignment="0" applyProtection="0"/>
    <xf numFmtId="0" fontId="147"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9"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0"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1"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2"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3" fillId="42" borderId="1" applyNumberFormat="0" applyAlignment="0" applyProtection="0"/>
    <xf numFmtId="0" fontId="52" fillId="9" borderId="2" applyNumberFormat="0" applyAlignment="0" applyProtection="0"/>
    <xf numFmtId="0" fontId="52" fillId="9" borderId="2" applyNumberFormat="0" applyAlignment="0" applyProtection="0"/>
    <xf numFmtId="0" fontId="154"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5"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6"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420">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47" borderId="22" xfId="136" applyNumberFormat="1" applyFont="1" applyFill="1" applyBorder="1" applyAlignment="1">
      <alignment/>
      <protection/>
    </xf>
    <xf numFmtId="49" fontId="12" fillId="0" borderId="20" xfId="136" applyNumberFormat="1" applyFont="1" applyFill="1" applyBorder="1" applyAlignment="1">
      <alignment horizontal="center" vertical="center" wrapText="1"/>
      <protection/>
    </xf>
    <xf numFmtId="49" fontId="59" fillId="48" borderId="20" xfId="136" applyNumberFormat="1" applyFont="1" applyFill="1" applyBorder="1" applyAlignment="1">
      <alignment horizontal="center"/>
      <protection/>
    </xf>
    <xf numFmtId="49" fontId="12" fillId="0" borderId="21" xfId="136" applyNumberFormat="1" applyFont="1" applyFill="1" applyBorder="1" applyAlignment="1">
      <alignment horizontal="center" vertical="center" wrapText="1"/>
      <protection/>
    </xf>
    <xf numFmtId="49" fontId="12" fillId="0" borderId="20" xfId="136" applyNumberFormat="1" applyFont="1" applyBorder="1" applyAlignment="1">
      <alignment horizontal="center" vertical="center" wrapText="1"/>
      <protection/>
    </xf>
    <xf numFmtId="49" fontId="60" fillId="0" borderId="20" xfId="136" applyNumberFormat="1" applyFont="1" applyFill="1" applyBorder="1" applyAlignment="1">
      <alignment horizontal="center" vertical="center" wrapText="1"/>
      <protection/>
    </xf>
    <xf numFmtId="49" fontId="23"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8" fillId="3" borderId="20" xfId="136" applyNumberFormat="1" applyFont="1" applyFill="1" applyBorder="1" applyAlignment="1">
      <alignment vertical="center"/>
      <protection/>
    </xf>
    <xf numFmtId="3" fontId="63" fillId="3" borderId="20" xfId="136" applyNumberFormat="1" applyFont="1" applyFill="1" applyBorder="1" applyAlignment="1">
      <alignment vertical="center"/>
      <protection/>
    </xf>
    <xf numFmtId="49" fontId="64" fillId="0" borderId="20" xfId="136" applyNumberFormat="1" applyFont="1" applyBorder="1" applyAlignment="1">
      <alignment horizontal="center" vertical="center"/>
      <protection/>
    </xf>
    <xf numFmtId="3" fontId="30" fillId="44" borderId="20" xfId="136" applyNumberFormat="1" applyFont="1" applyFill="1" applyBorder="1" applyAlignment="1">
      <alignment vertical="center"/>
      <protection/>
    </xf>
    <xf numFmtId="3" fontId="7" fillId="48" borderId="20" xfId="136" applyNumberFormat="1" applyFont="1" applyFill="1" applyBorder="1" applyAlignment="1">
      <alignment horizontal="center" vertical="center"/>
      <protection/>
    </xf>
    <xf numFmtId="3" fontId="7" fillId="48" borderId="20" xfId="136" applyNumberFormat="1" applyFont="1" applyFill="1" applyBorder="1" applyAlignment="1">
      <alignment vertical="center"/>
      <protection/>
    </xf>
    <xf numFmtId="49" fontId="12" fillId="44" borderId="20" xfId="136" applyNumberFormat="1" applyFont="1" applyFill="1" applyBorder="1" applyAlignment="1">
      <alignment horizontal="center" vertical="center"/>
      <protection/>
    </xf>
    <xf numFmtId="49" fontId="12" fillId="44" borderId="20" xfId="136" applyNumberFormat="1" applyFont="1" applyFill="1" applyBorder="1" applyAlignment="1">
      <alignment horizontal="left" vertical="center"/>
      <protection/>
    </xf>
    <xf numFmtId="3" fontId="34" fillId="48" borderId="20" xfId="136" applyNumberFormat="1" applyFont="1" applyFill="1" applyBorder="1" applyAlignment="1">
      <alignment vertical="center"/>
      <protection/>
    </xf>
    <xf numFmtId="3" fontId="34" fillId="0" borderId="20" xfId="136" applyNumberFormat="1" applyFont="1" applyFill="1" applyBorder="1" applyAlignment="1">
      <alignment vertical="center"/>
      <protection/>
    </xf>
    <xf numFmtId="9" fontId="0" fillId="0" borderId="0" xfId="149" applyFont="1" applyAlignment="1">
      <alignment vertical="center"/>
    </xf>
    <xf numFmtId="49" fontId="12" fillId="44" borderId="23" xfId="136" applyNumberFormat="1" applyFont="1" applyFill="1" applyBorder="1" applyAlignment="1">
      <alignment horizontal="center" vertical="center"/>
      <protection/>
    </xf>
    <xf numFmtId="3" fontId="30" fillId="44" borderId="20" xfId="136" applyNumberFormat="1" applyFont="1" applyFill="1" applyBorder="1" applyAlignment="1">
      <alignment vertical="center"/>
      <protection/>
    </xf>
    <xf numFmtId="49" fontId="8" fillId="0" borderId="20" xfId="136" applyNumberFormat="1" applyFont="1" applyBorder="1" applyAlignment="1">
      <alignment horizontal="center" vertical="center"/>
      <protection/>
    </xf>
    <xf numFmtId="49" fontId="8" fillId="47" borderId="20" xfId="136" applyNumberFormat="1" applyFont="1" applyFill="1" applyBorder="1" applyAlignment="1">
      <alignment horizontal="left" vertical="center"/>
      <protection/>
    </xf>
    <xf numFmtId="49" fontId="10"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47" borderId="20" xfId="136" applyNumberFormat="1" applyFont="1" applyFill="1" applyBorder="1" applyAlignment="1">
      <alignment horizontal="left" vertical="center"/>
      <protection/>
    </xf>
    <xf numFmtId="3" fontId="34" fillId="0" borderId="20"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9"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47" borderId="0" xfId="136" applyNumberFormat="1" applyFont="1" applyFill="1">
      <alignment/>
      <protection/>
    </xf>
    <xf numFmtId="0" fontId="30" fillId="0" borderId="0" xfId="136" applyFont="1" applyAlignment="1">
      <alignment horizontal="center"/>
      <protection/>
    </xf>
    <xf numFmtId="49" fontId="30" fillId="47"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22" xfId="136" applyNumberFormat="1" applyFont="1" applyFill="1" applyBorder="1" applyAlignment="1">
      <alignment/>
      <protection/>
    </xf>
    <xf numFmtId="49" fontId="10" fillId="0" borderId="22" xfId="136" applyNumberFormat="1" applyFont="1" applyFill="1" applyBorder="1" applyAlignment="1">
      <alignment horizontal="center"/>
      <protection/>
    </xf>
    <xf numFmtId="49" fontId="0" fillId="0" borderId="0" xfId="136" applyNumberFormat="1" applyFill="1" applyBorder="1">
      <alignment/>
      <protection/>
    </xf>
    <xf numFmtId="49" fontId="11" fillId="0" borderId="20" xfId="136" applyNumberFormat="1" applyFont="1" applyFill="1" applyBorder="1" applyAlignment="1">
      <alignment horizontal="center" vertical="center" wrapText="1"/>
      <protection/>
    </xf>
    <xf numFmtId="49" fontId="24" fillId="0" borderId="20" xfId="136" applyNumberFormat="1" applyFont="1" applyFill="1" applyBorder="1" applyAlignment="1">
      <alignment horizontal="center" vertical="center" wrapText="1"/>
      <protection/>
    </xf>
    <xf numFmtId="3" fontId="35" fillId="3" borderId="20" xfId="136" applyNumberFormat="1" applyFont="1" applyFill="1" applyBorder="1" applyAlignment="1">
      <alignment horizontal="center" vertical="center" wrapText="1"/>
      <protection/>
    </xf>
    <xf numFmtId="3" fontId="75" fillId="3" borderId="20" xfId="136" applyNumberFormat="1" applyFont="1" applyFill="1" applyBorder="1" applyAlignment="1">
      <alignment horizontal="center" vertical="center" wrapText="1"/>
      <protection/>
    </xf>
    <xf numFmtId="3" fontId="11" fillId="44" borderId="20" xfId="136" applyNumberFormat="1" applyFont="1" applyFill="1" applyBorder="1" applyAlignment="1">
      <alignment horizontal="center" vertical="center" wrapText="1"/>
      <protection/>
    </xf>
    <xf numFmtId="49" fontId="12" fillId="0" borderId="20" xfId="136" applyNumberFormat="1" applyFont="1" applyFill="1" applyBorder="1" applyAlignment="1">
      <alignment horizontal="center"/>
      <protection/>
    </xf>
    <xf numFmtId="49" fontId="12" fillId="0" borderId="20" xfId="136" applyNumberFormat="1" applyFont="1" applyFill="1" applyBorder="1" applyAlignment="1">
      <alignment horizontal="left"/>
      <protection/>
    </xf>
    <xf numFmtId="3" fontId="10" fillId="44" borderId="20" xfId="136" applyNumberFormat="1" applyFont="1" applyFill="1" applyBorder="1" applyAlignment="1">
      <alignment horizontal="center" vertical="center" wrapText="1"/>
      <protection/>
    </xf>
    <xf numFmtId="3" fontId="10" fillId="0" borderId="20" xfId="136" applyNumberFormat="1" applyFont="1" applyFill="1" applyBorder="1" applyAlignment="1">
      <alignment horizontal="center" vertical="center" wrapText="1"/>
      <protection/>
    </xf>
    <xf numFmtId="9" fontId="0" fillId="0" borderId="0" xfId="149" applyFont="1" applyFill="1" applyAlignment="1">
      <alignment/>
    </xf>
    <xf numFmtId="49" fontId="12" fillId="44" borderId="23" xfId="136" applyNumberFormat="1" applyFont="1" applyFill="1" applyBorder="1" applyAlignment="1">
      <alignment horizontal="center"/>
      <protection/>
    </xf>
    <xf numFmtId="49" fontId="12" fillId="44" borderId="20" xfId="136" applyNumberFormat="1" applyFont="1" applyFill="1" applyBorder="1" applyAlignment="1">
      <alignment horizontal="left"/>
      <protection/>
    </xf>
    <xf numFmtId="49" fontId="8" fillId="0" borderId="23" xfId="136" applyNumberFormat="1" applyFont="1" applyFill="1" applyBorder="1" applyAlignment="1">
      <alignment horizontal="center"/>
      <protection/>
    </xf>
    <xf numFmtId="49" fontId="8" fillId="47" borderId="20" xfId="136" applyNumberFormat="1" applyFont="1" applyFill="1" applyBorder="1" applyAlignment="1">
      <alignment horizontal="left"/>
      <protection/>
    </xf>
    <xf numFmtId="3" fontId="10" fillId="47" borderId="20" xfId="136" applyNumberFormat="1" applyFont="1" applyFill="1" applyBorder="1" applyAlignment="1">
      <alignment horizontal="center" vertical="center" wrapText="1"/>
      <protection/>
    </xf>
    <xf numFmtId="49" fontId="10" fillId="47" borderId="20" xfId="136" applyNumberFormat="1" applyFont="1" applyFill="1" applyBorder="1" applyAlignment="1">
      <alignment horizontal="left"/>
      <protection/>
    </xf>
    <xf numFmtId="49" fontId="11" fillId="0" borderId="19" xfId="136" applyNumberFormat="1" applyFont="1" applyFill="1" applyBorder="1" applyAlignment="1">
      <alignment horizontal="center"/>
      <protection/>
    </xf>
    <xf numFmtId="49" fontId="11" fillId="0" borderId="19" xfId="136" applyNumberFormat="1" applyFont="1" applyFill="1" applyBorder="1" applyAlignment="1">
      <alignment horizontal="left"/>
      <protection/>
    </xf>
    <xf numFmtId="3" fontId="10" fillId="0" borderId="19"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47" borderId="0" xfId="136" applyNumberFormat="1" applyFont="1" applyFill="1">
      <alignment/>
      <protection/>
    </xf>
    <xf numFmtId="49" fontId="7" fillId="47"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20" xfId="136" applyNumberFormat="1" applyFont="1" applyBorder="1" applyAlignment="1">
      <alignment horizontal="center"/>
      <protection/>
    </xf>
    <xf numFmtId="3" fontId="8" fillId="4" borderId="20" xfId="138" applyNumberFormat="1" applyFont="1" applyFill="1" applyBorder="1" applyAlignment="1">
      <alignment horizontal="center" vertical="center"/>
      <protection/>
    </xf>
    <xf numFmtId="3" fontId="38" fillId="47" borderId="20" xfId="136" applyNumberFormat="1" applyFont="1" applyFill="1" applyBorder="1" applyAlignment="1">
      <alignment horizontal="center" vertical="center"/>
      <protection/>
    </xf>
    <xf numFmtId="3" fontId="22" fillId="3" borderId="20" xfId="136" applyNumberFormat="1" applyFont="1" applyFill="1" applyBorder="1" applyAlignment="1">
      <alignment horizontal="center" vertical="center"/>
      <protection/>
    </xf>
    <xf numFmtId="3" fontId="40" fillId="3"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4" borderId="20" xfId="136" applyNumberFormat="1" applyFont="1" applyFill="1" applyBorder="1" applyAlignment="1">
      <alignment horizontal="center" vertical="center"/>
      <protection/>
    </xf>
    <xf numFmtId="3" fontId="12" fillId="4" borderId="20" xfId="138" applyNumberFormat="1" applyFont="1" applyFill="1" applyBorder="1" applyAlignment="1">
      <alignment horizontal="center" vertical="center"/>
      <protection/>
    </xf>
    <xf numFmtId="49" fontId="12" fillId="0" borderId="20" xfId="136" applyNumberFormat="1" applyFont="1" applyBorder="1" applyAlignment="1">
      <alignment horizontal="center" vertical="center"/>
      <protection/>
    </xf>
    <xf numFmtId="49" fontId="12" fillId="47" borderId="20" xfId="136" applyNumberFormat="1" applyFont="1" applyFill="1" applyBorder="1" applyAlignment="1">
      <alignment horizontal="left" vertical="center"/>
      <protection/>
    </xf>
    <xf numFmtId="3" fontId="8" fillId="47" borderId="20" xfId="136" applyNumberFormat="1" applyFont="1" applyFill="1" applyBorder="1" applyAlignment="1">
      <alignment horizontal="center" vertical="center"/>
      <protection/>
    </xf>
    <xf numFmtId="3" fontId="8" fillId="44" borderId="20" xfId="136" applyNumberFormat="1" applyFont="1" applyFill="1" applyBorder="1" applyAlignment="1">
      <alignment horizontal="center" vertical="center"/>
      <protection/>
    </xf>
    <xf numFmtId="49" fontId="8"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20" xfId="136" applyNumberFormat="1" applyFont="1" applyFill="1" applyBorder="1" applyAlignment="1">
      <alignment horizontal="center" vertical="center"/>
      <protection/>
    </xf>
    <xf numFmtId="3" fontId="8" fillId="47" borderId="20" xfId="138" applyNumberFormat="1" applyFont="1" applyFill="1" applyBorder="1" applyAlignment="1">
      <alignment horizontal="center" vertical="center"/>
      <protection/>
    </xf>
    <xf numFmtId="49" fontId="8" fillId="47" borderId="23" xfId="136" applyNumberFormat="1" applyFont="1" applyFill="1" applyBorder="1" applyAlignment="1">
      <alignment horizontal="center" vertical="center"/>
      <protection/>
    </xf>
    <xf numFmtId="9" fontId="25" fillId="0" borderId="0" xfId="149" applyFont="1" applyAlignment="1">
      <alignment vertical="center"/>
    </xf>
    <xf numFmtId="49" fontId="8" fillId="0" borderId="0" xfId="136" applyNumberFormat="1" applyFont="1" applyBorder="1" applyAlignment="1">
      <alignment horizontal="center"/>
      <protection/>
    </xf>
    <xf numFmtId="49" fontId="8"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47" borderId="19" xfId="138" applyNumberFormat="1" applyFont="1" applyFill="1" applyBorder="1" applyAlignment="1">
      <alignment horizontal="center" vertical="center"/>
      <protection/>
    </xf>
    <xf numFmtId="9" fontId="0" fillId="0" borderId="0" xfId="149" applyFont="1" applyAlignment="1">
      <alignment/>
    </xf>
    <xf numFmtId="49" fontId="34" fillId="0" borderId="0" xfId="136" applyNumberFormat="1" applyFont="1" applyBorder="1" applyAlignment="1">
      <alignment wrapText="1"/>
      <protection/>
    </xf>
    <xf numFmtId="3" fontId="8" fillId="47"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47"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32" fillId="0" borderId="0" xfId="139" applyNumberFormat="1" applyFont="1">
      <alignment/>
      <protection/>
    </xf>
    <xf numFmtId="49" fontId="0" fillId="47"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22" xfId="139" applyNumberFormat="1" applyFont="1" applyBorder="1" applyAlignment="1">
      <alignment horizontal="left"/>
      <protection/>
    </xf>
    <xf numFmtId="49" fontId="7" fillId="0" borderId="22"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47" borderId="20"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9" applyFont="1" applyAlignment="1">
      <alignment/>
    </xf>
    <xf numFmtId="3" fontId="0" fillId="47"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20" xfId="139" applyFont="1" applyBorder="1" applyAlignment="1">
      <alignment horizontal="center" vertical="center"/>
      <protection/>
    </xf>
    <xf numFmtId="0" fontId="11" fillId="47" borderId="20" xfId="139" applyFont="1" applyFill="1" applyBorder="1" applyAlignment="1">
      <alignment horizontal="left" vertical="center"/>
      <protection/>
    </xf>
    <xf numFmtId="9" fontId="32" fillId="0" borderId="0" xfId="149" applyFont="1" applyAlignment="1">
      <alignment vertical="center"/>
    </xf>
    <xf numFmtId="0" fontId="10" fillId="0" borderId="23"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47"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22" xfId="139" applyNumberFormat="1" applyFont="1" applyBorder="1" applyAlignment="1">
      <alignment/>
      <protection/>
    </xf>
    <xf numFmtId="49" fontId="11" fillId="0" borderId="20" xfId="139" applyNumberFormat="1" applyFont="1" applyFill="1" applyBorder="1" applyAlignment="1">
      <alignment horizontal="center" vertical="center" wrapText="1"/>
      <protection/>
    </xf>
    <xf numFmtId="49" fontId="10" fillId="0" borderId="24"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25" xfId="139" applyNumberFormat="1" applyFont="1" applyFill="1" applyBorder="1" applyAlignment="1">
      <alignment horizontal="center" vertical="center" wrapText="1"/>
      <protection/>
    </xf>
    <xf numFmtId="49" fontId="24" fillId="0" borderId="20" xfId="139" applyNumberFormat="1" applyFont="1" applyFill="1" applyBorder="1" applyAlignment="1">
      <alignment horizontal="center" vertical="center"/>
      <protection/>
    </xf>
    <xf numFmtId="49" fontId="24" fillId="0" borderId="20"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20" xfId="139" applyNumberFormat="1" applyFont="1" applyFill="1" applyBorder="1" applyAlignment="1">
      <alignment horizontal="center" vertical="center"/>
      <protection/>
    </xf>
    <xf numFmtId="3" fontId="75" fillId="3" borderId="20" xfId="139" applyNumberFormat="1" applyFont="1" applyFill="1" applyBorder="1" applyAlignment="1">
      <alignment horizontal="center" vertical="center"/>
      <protection/>
    </xf>
    <xf numFmtId="3" fontId="35" fillId="4" borderId="20" xfId="139" applyNumberFormat="1" applyFont="1" applyFill="1" applyBorder="1" applyAlignment="1">
      <alignment horizontal="center" vertical="center"/>
      <protection/>
    </xf>
    <xf numFmtId="3" fontId="11" fillId="44" borderId="20" xfId="139" applyNumberFormat="1" applyFont="1" applyFill="1" applyBorder="1" applyAlignment="1">
      <alignment horizontal="center" vertical="center"/>
      <protection/>
    </xf>
    <xf numFmtId="49" fontId="11" fillId="0" borderId="20" xfId="139" applyNumberFormat="1" applyFont="1" applyBorder="1" applyAlignment="1">
      <alignment horizontal="center" vertical="center"/>
      <protection/>
    </xf>
    <xf numFmtId="3" fontId="10" fillId="47" borderId="20" xfId="139" applyNumberFormat="1" applyFont="1" applyFill="1" applyBorder="1" applyAlignment="1">
      <alignment horizontal="center" vertical="center"/>
      <protection/>
    </xf>
    <xf numFmtId="49" fontId="11" fillId="0" borderId="23" xfId="139" applyNumberFormat="1" applyFont="1" applyBorder="1" applyAlignment="1">
      <alignment horizontal="center" vertical="center"/>
      <protection/>
    </xf>
    <xf numFmtId="49" fontId="10" fillId="0" borderId="23" xfId="139" applyNumberFormat="1" applyFont="1" applyBorder="1" applyAlignment="1">
      <alignment horizontal="center" vertical="center"/>
      <protection/>
    </xf>
    <xf numFmtId="3" fontId="10" fillId="0" borderId="20"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24" xfId="139" applyFont="1" applyBorder="1">
      <alignment/>
      <protection/>
    </xf>
    <xf numFmtId="0" fontId="32" fillId="0" borderId="0" xfId="139" applyFont="1" applyBorder="1">
      <alignment/>
      <protection/>
    </xf>
    <xf numFmtId="0" fontId="17" fillId="0" borderId="20" xfId="139" applyFont="1" applyBorder="1" applyAlignment="1">
      <alignment horizontal="center" vertical="center" wrapText="1"/>
      <protection/>
    </xf>
    <xf numFmtId="0" fontId="24" fillId="0" borderId="23" xfId="139" applyFont="1" applyFill="1" applyBorder="1" applyAlignment="1">
      <alignment horizontal="center" vertical="center"/>
      <protection/>
    </xf>
    <xf numFmtId="0" fontId="24" fillId="0" borderId="20" xfId="139" applyFont="1" applyFill="1" applyBorder="1" applyAlignment="1">
      <alignment horizontal="center" vertical="center"/>
      <protection/>
    </xf>
    <xf numFmtId="0" fontId="24" fillId="0" borderId="20" xfId="139" applyFont="1" applyBorder="1" applyAlignment="1">
      <alignment horizontal="center" vertical="center"/>
      <protection/>
    </xf>
    <xf numFmtId="3" fontId="25" fillId="3" borderId="20" xfId="139" applyNumberFormat="1" applyFont="1" applyFill="1" applyBorder="1" applyAlignment="1">
      <alignment horizontal="center" vertical="center"/>
      <protection/>
    </xf>
    <xf numFmtId="3" fontId="41" fillId="3" borderId="20" xfId="139" applyNumberFormat="1" applyFont="1" applyFill="1" applyBorder="1" applyAlignment="1">
      <alignment horizontal="center" vertical="center"/>
      <protection/>
    </xf>
    <xf numFmtId="3" fontId="7"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11"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47" borderId="22" xfId="139" applyNumberFormat="1" applyFont="1" applyFill="1" applyBorder="1" applyAlignment="1">
      <alignment horizontal="center"/>
      <protection/>
    </xf>
    <xf numFmtId="49" fontId="10" fillId="0" borderId="22"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44" borderId="20" xfId="139" applyNumberFormat="1" applyFont="1" applyFill="1" applyBorder="1" applyAlignment="1">
      <alignment horizontal="center" vertical="center"/>
      <protection/>
    </xf>
    <xf numFmtId="3" fontId="32" fillId="0" borderId="20" xfId="139" applyNumberFormat="1" applyFont="1" applyBorder="1" applyAlignment="1">
      <alignment horizontal="center" vertical="center"/>
      <protection/>
    </xf>
    <xf numFmtId="0" fontId="10" fillId="0" borderId="20" xfId="139" applyFont="1" applyBorder="1" applyAlignment="1">
      <alignment horizontal="center" vertical="center"/>
      <protection/>
    </xf>
    <xf numFmtId="3" fontId="10" fillId="0" borderId="20" xfId="139" applyNumberFormat="1" applyFont="1" applyFill="1" applyBorder="1" applyAlignment="1">
      <alignment horizontal="center" vertical="center"/>
      <protection/>
    </xf>
    <xf numFmtId="3" fontId="32" fillId="0" borderId="20"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47"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22" xfId="139" applyNumberFormat="1" applyFont="1" applyBorder="1" applyAlignment="1">
      <alignment/>
      <protection/>
    </xf>
    <xf numFmtId="3" fontId="24" fillId="0" borderId="20" xfId="139" applyNumberFormat="1" applyFont="1" applyBorder="1" applyAlignment="1">
      <alignment horizontal="center" vertical="center"/>
      <protection/>
    </xf>
    <xf numFmtId="49" fontId="32" fillId="47" borderId="0" xfId="139" applyNumberFormat="1" applyFont="1" applyFill="1" applyAlignment="1">
      <alignment vertical="center"/>
      <protection/>
    </xf>
    <xf numFmtId="3" fontId="32" fillId="47" borderId="20" xfId="139" applyNumberFormat="1" applyFont="1" applyFill="1" applyBorder="1" applyAlignment="1">
      <alignment horizontal="center" vertical="center"/>
      <protection/>
    </xf>
    <xf numFmtId="3" fontId="97" fillId="0" borderId="20" xfId="139" applyNumberFormat="1" applyFont="1" applyBorder="1" applyAlignment="1">
      <alignment horizontal="center" vertical="center"/>
      <protection/>
    </xf>
    <xf numFmtId="0" fontId="10" fillId="0" borderId="19" xfId="139" applyFont="1" applyFill="1" applyBorder="1" applyAlignment="1">
      <alignment horizontal="center" vertical="center"/>
      <protection/>
    </xf>
    <xf numFmtId="49" fontId="11" fillId="0" borderId="19" xfId="136" applyNumberFormat="1" applyFont="1" applyFill="1" applyBorder="1" applyAlignment="1">
      <alignment horizontal="left" vertical="center"/>
      <protection/>
    </xf>
    <xf numFmtId="3" fontId="10" fillId="0" borderId="19" xfId="139" applyNumberFormat="1" applyFont="1" applyFill="1" applyBorder="1" applyAlignment="1">
      <alignment horizontal="center" vertical="center"/>
      <protection/>
    </xf>
    <xf numFmtId="3" fontId="24" fillId="0" borderId="19" xfId="139" applyNumberFormat="1" applyFont="1" applyFill="1" applyBorder="1" applyAlignment="1">
      <alignment horizontal="center" vertical="center"/>
      <protection/>
    </xf>
    <xf numFmtId="3" fontId="32" fillId="0" borderId="19" xfId="139" applyNumberFormat="1" applyFont="1" applyFill="1" applyBorder="1" applyAlignment="1">
      <alignment vertical="center"/>
      <protection/>
    </xf>
    <xf numFmtId="3" fontId="98" fillId="0" borderId="19"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47"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47"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27" xfId="139" applyNumberFormat="1" applyFont="1" applyFill="1" applyBorder="1" applyAlignment="1">
      <alignment horizontal="center" vertical="center"/>
      <protection/>
    </xf>
    <xf numFmtId="3" fontId="11" fillId="44" borderId="27" xfId="139" applyNumberFormat="1" applyFont="1" applyFill="1" applyBorder="1" applyAlignment="1">
      <alignment horizontal="center" vertical="center"/>
      <protection/>
    </xf>
    <xf numFmtId="3" fontId="11" fillId="44" borderId="23"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47"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20"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44" borderId="20"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9"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5"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5"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5" applyNumberFormat="1" applyFont="1" applyFill="1" applyBorder="1" applyAlignment="1" applyProtection="1">
      <alignment horizontal="center" vertical="center"/>
      <protection/>
    </xf>
    <xf numFmtId="3" fontId="8" fillId="47" borderId="37" xfId="13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5" applyNumberFormat="1" applyFont="1" applyFill="1" applyBorder="1" applyAlignment="1" applyProtection="1">
      <alignment horizontal="center" vertical="center"/>
      <protection/>
    </xf>
    <xf numFmtId="3" fontId="8" fillId="47" borderId="26"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5" applyNumberFormat="1" applyFont="1" applyFill="1" applyBorder="1" applyAlignment="1" applyProtection="1">
      <alignment horizontal="center" vertical="center"/>
      <protection/>
    </xf>
    <xf numFmtId="10" fontId="12" fillId="0" borderId="38" xfId="131"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49" fontId="18" fillId="0" borderId="38" xfId="0" applyNumberFormat="1" applyFont="1" applyFill="1" applyBorder="1" applyAlignment="1" applyProtection="1">
      <alignment horizontal="center" vertical="center"/>
      <protection/>
    </xf>
    <xf numFmtId="3" fontId="11" fillId="0" borderId="20"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35"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3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1" applyNumberFormat="1" applyFont="1" applyFill="1" applyBorder="1" applyAlignment="1">
      <alignment horizontal="right" vertical="center"/>
      <protection/>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10"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16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7" applyNumberFormat="1" applyFont="1" applyFill="1">
      <alignment/>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22" xfId="140" applyNumberFormat="1" applyFont="1" applyFill="1" applyBorder="1" applyAlignment="1">
      <alignment horizontal="left"/>
      <protection/>
    </xf>
    <xf numFmtId="49" fontId="17" fillId="0" borderId="20"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26" xfId="140" applyNumberFormat="1" applyFont="1" applyFill="1" applyBorder="1" applyAlignment="1">
      <alignment wrapText="1"/>
      <protection/>
    </xf>
    <xf numFmtId="49" fontId="80" fillId="0" borderId="25" xfId="140" applyNumberFormat="1" applyFont="1" applyFill="1" applyBorder="1" applyAlignment="1">
      <alignment wrapText="1"/>
      <protection/>
    </xf>
    <xf numFmtId="49" fontId="110" fillId="0" borderId="37" xfId="140" applyNumberFormat="1" applyFont="1" applyFill="1" applyBorder="1" applyAlignment="1">
      <alignment horizontal="center" wrapText="1"/>
      <protection/>
    </xf>
    <xf numFmtId="49" fontId="24" fillId="0" borderId="23"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12" fillId="0" borderId="20" xfId="140" applyNumberFormat="1" applyFont="1" applyFill="1" applyBorder="1" applyAlignment="1">
      <alignment horizontal="center" vertical="center"/>
      <protection/>
    </xf>
    <xf numFmtId="49" fontId="11" fillId="0" borderId="20" xfId="140" applyNumberFormat="1" applyFont="1" applyFill="1" applyBorder="1" applyAlignment="1">
      <alignment horizontal="left" vertical="center"/>
      <protection/>
    </xf>
    <xf numFmtId="49" fontId="29" fillId="0" borderId="0" xfId="140" applyNumberFormat="1" applyFont="1" applyFill="1" applyBorder="1" applyAlignment="1">
      <alignment vertical="center" textRotation="90" wrapText="1"/>
      <protection/>
    </xf>
    <xf numFmtId="49" fontId="12" fillId="0" borderId="23" xfId="140" applyNumberFormat="1" applyFont="1" applyFill="1" applyBorder="1" applyAlignment="1">
      <alignment horizontal="center" vertical="center"/>
      <protection/>
    </xf>
    <xf numFmtId="49" fontId="1" fillId="0" borderId="0" xfId="140" applyNumberFormat="1" applyFont="1" applyFill="1">
      <alignment/>
      <protection/>
    </xf>
    <xf numFmtId="49" fontId="85" fillId="0" borderId="0" xfId="140" applyNumberFormat="1" applyFont="1" applyFill="1">
      <alignment/>
      <protection/>
    </xf>
    <xf numFmtId="49" fontId="10" fillId="0" borderId="0" xfId="140" applyNumberFormat="1" applyFont="1" applyFill="1">
      <alignment/>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2"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0" fontId="32" fillId="0" borderId="0" xfId="140" applyFont="1" applyFill="1">
      <alignment/>
      <protection/>
    </xf>
    <xf numFmtId="0" fontId="0" fillId="0" borderId="0" xfId="140" applyFont="1" applyFill="1" applyAlignment="1">
      <alignment horizontal="lef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22" xfId="140" applyFont="1" applyFill="1" applyBorder="1" applyAlignment="1">
      <alignment horizontal="left"/>
      <protection/>
    </xf>
    <xf numFmtId="0" fontId="31" fillId="0" borderId="20"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26" xfId="140" applyFont="1" applyFill="1" applyBorder="1" applyAlignment="1">
      <alignment wrapText="1"/>
      <protection/>
    </xf>
    <xf numFmtId="0" fontId="80" fillId="0" borderId="25" xfId="140" applyFont="1" applyFill="1" applyBorder="1" applyAlignment="1">
      <alignment wrapText="1"/>
      <protection/>
    </xf>
    <xf numFmtId="3" fontId="110" fillId="0" borderId="37" xfId="140" applyNumberFormat="1" applyFont="1" applyFill="1" applyBorder="1" applyAlignment="1">
      <alignment horizontal="center" wrapText="1"/>
      <protection/>
    </xf>
    <xf numFmtId="0" fontId="24" fillId="0" borderId="23" xfId="140" applyFont="1" applyFill="1" applyBorder="1" applyAlignment="1">
      <alignment horizontal="center"/>
      <protection/>
    </xf>
    <xf numFmtId="0" fontId="110" fillId="0" borderId="37" xfId="140" applyFont="1" applyFill="1" applyBorder="1" applyAlignment="1">
      <alignment horizontal="center" wrapText="1"/>
      <protection/>
    </xf>
    <xf numFmtId="0" fontId="11" fillId="0" borderId="20" xfId="140" applyFont="1" applyFill="1" applyBorder="1" applyAlignment="1">
      <alignment horizontal="center" vertical="center"/>
      <protection/>
    </xf>
    <xf numFmtId="0" fontId="11" fillId="0" borderId="20" xfId="140" applyFont="1" applyFill="1" applyBorder="1" applyAlignment="1">
      <alignment horizontal="left" vertical="center"/>
      <protection/>
    </xf>
    <xf numFmtId="0" fontId="11" fillId="0" borderId="23"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3" fontId="11" fillId="0" borderId="20" xfId="140" applyNumberFormat="1" applyFont="1" applyFill="1" applyBorder="1" applyAlignment="1">
      <alignment horizontal="center" vertical="center"/>
      <protection/>
    </xf>
    <xf numFmtId="3" fontId="0" fillId="0" borderId="20" xfId="140" applyNumberFormat="1" applyFont="1" applyFill="1" applyBorder="1" applyAlignment="1">
      <alignment horizontal="center" vertical="center"/>
      <protection/>
    </xf>
    <xf numFmtId="0" fontId="34" fillId="0" borderId="0" xfId="140" applyNumberFormat="1" applyFont="1" applyFill="1" applyBorder="1" applyAlignment="1">
      <alignment/>
      <protection/>
    </xf>
    <xf numFmtId="3" fontId="11" fillId="0" borderId="27" xfId="140" applyNumberFormat="1" applyFont="1" applyFill="1" applyBorder="1" applyAlignment="1">
      <alignment horizontal="center" vertical="center"/>
      <protection/>
    </xf>
    <xf numFmtId="9" fontId="32" fillId="0" borderId="0" xfId="151" applyFont="1" applyFill="1" applyAlignment="1">
      <alignment vertical="center"/>
    </xf>
    <xf numFmtId="0" fontId="7" fillId="0" borderId="0" xfId="140" applyFont="1" applyFill="1">
      <alignment/>
      <protection/>
    </xf>
    <xf numFmtId="3" fontId="12" fillId="0" borderId="20" xfId="140" applyNumberFormat="1" applyFont="1" applyFill="1" applyBorder="1" applyAlignment="1">
      <alignment horizontal="center" vertical="center"/>
      <protection/>
    </xf>
    <xf numFmtId="3" fontId="8" fillId="0" borderId="20" xfId="140" applyNumberFormat="1" applyFont="1" applyFill="1" applyBorder="1" applyAlignment="1">
      <alignment horizontal="center" vertical="center"/>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20" xfId="140" applyNumberFormat="1" applyFont="1" applyFill="1" applyBorder="1" applyAlignment="1">
      <alignment horizontal="center" vertical="center" wrapText="1"/>
      <protection/>
    </xf>
    <xf numFmtId="0" fontId="18" fillId="0" borderId="20" xfId="140" applyFont="1" applyFill="1" applyBorder="1" applyAlignment="1">
      <alignment horizontal="center"/>
      <protection/>
    </xf>
    <xf numFmtId="0" fontId="18" fillId="0" borderId="38" xfId="140" applyFont="1" applyFill="1" applyBorder="1" applyAlignment="1">
      <alignment horizontal="center"/>
      <protection/>
    </xf>
    <xf numFmtId="0" fontId="11" fillId="0" borderId="41" xfId="140" applyFont="1" applyFill="1" applyBorder="1" applyAlignment="1">
      <alignment horizontal="center" vertical="center"/>
      <protection/>
    </xf>
    <xf numFmtId="3" fontId="113" fillId="0" borderId="20" xfId="140" applyNumberFormat="1" applyFont="1" applyFill="1" applyBorder="1" applyAlignment="1">
      <alignment horizontal="center" vertical="center"/>
      <protection/>
    </xf>
    <xf numFmtId="3" fontId="1" fillId="0" borderId="38" xfId="140" applyNumberFormat="1" applyFont="1" applyFill="1" applyBorder="1" applyAlignment="1">
      <alignment horizontal="center" vertical="center"/>
      <protection/>
    </xf>
    <xf numFmtId="3" fontId="0" fillId="0" borderId="38" xfId="140" applyNumberFormat="1" applyFont="1" applyFill="1" applyBorder="1" applyAlignment="1">
      <alignment horizontal="center" vertical="center"/>
      <protection/>
    </xf>
    <xf numFmtId="3" fontId="8" fillId="0" borderId="20" xfId="140" applyNumberFormat="1" applyFont="1" applyFill="1" applyBorder="1" applyAlignment="1">
      <alignment horizontal="center" vertical="center"/>
      <protection/>
    </xf>
    <xf numFmtId="3" fontId="0" fillId="0" borderId="20" xfId="140" applyNumberFormat="1" applyFont="1" applyFill="1" applyBorder="1" applyAlignment="1">
      <alignment horizontal="center" vertical="center"/>
      <protection/>
    </xf>
    <xf numFmtId="3" fontId="0" fillId="0" borderId="38" xfId="140" applyNumberFormat="1" applyFont="1" applyFill="1" applyBorder="1" applyAlignment="1">
      <alignment horizontal="center" vertical="center"/>
      <protection/>
    </xf>
    <xf numFmtId="3" fontId="8" fillId="0" borderId="42" xfId="140" applyNumberFormat="1" applyFont="1" applyFill="1" applyBorder="1" applyAlignment="1">
      <alignment horizontal="center" vertical="center"/>
      <protection/>
    </xf>
    <xf numFmtId="3" fontId="8" fillId="0" borderId="42" xfId="140" applyNumberFormat="1" applyFont="1" applyFill="1" applyBorder="1" applyAlignment="1">
      <alignment horizontal="center" vertical="center"/>
      <protection/>
    </xf>
    <xf numFmtId="3" fontId="0" fillId="0" borderId="42" xfId="140" applyNumberFormat="1" applyFont="1" applyFill="1" applyBorder="1" applyAlignment="1">
      <alignment horizontal="center" vertical="center"/>
      <protection/>
    </xf>
    <xf numFmtId="3" fontId="0" fillId="0" borderId="43" xfId="140" applyNumberFormat="1" applyFont="1" applyFill="1" applyBorder="1" applyAlignment="1">
      <alignment horizontal="center" vertical="center"/>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30" fillId="0" borderId="0" xfId="137" applyNumberFormat="1" applyFont="1" applyFill="1" applyAlignment="1">
      <alignment/>
      <protection/>
    </xf>
    <xf numFmtId="0" fontId="34" fillId="0" borderId="0" xfId="140" applyNumberFormat="1" applyFont="1" applyFill="1" applyBorder="1" applyAlignment="1">
      <alignment wrapText="1"/>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22"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0" fontId="0" fillId="49" borderId="39" xfId="0" applyFont="1" applyFill="1" applyBorder="1" applyAlignment="1">
      <alignment/>
    </xf>
    <xf numFmtId="49" fontId="10" fillId="0" borderId="23" xfId="0" applyNumberFormat="1" applyFont="1" applyBorder="1" applyAlignment="1">
      <alignment horizontal="center"/>
    </xf>
    <xf numFmtId="49" fontId="115" fillId="0" borderId="20" xfId="0" applyNumberFormat="1" applyFont="1" applyFill="1" applyBorder="1" applyAlignment="1">
      <alignment horizontal="left"/>
    </xf>
    <xf numFmtId="49" fontId="10" fillId="47" borderId="20" xfId="0" applyNumberFormat="1" applyFont="1" applyFill="1" applyBorder="1" applyAlignment="1">
      <alignment horizontal="lef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5" fillId="47" borderId="20" xfId="0" applyNumberFormat="1" applyFont="1" applyFill="1" applyBorder="1" applyAlignment="1">
      <alignment horizontal="left"/>
    </xf>
    <xf numFmtId="49" fontId="115" fillId="0" borderId="23" xfId="0" applyNumberFormat="1" applyFont="1" applyBorder="1" applyAlignment="1">
      <alignment horizontal="center"/>
    </xf>
    <xf numFmtId="3" fontId="12" fillId="0" borderId="21" xfId="140" applyNumberFormat="1" applyFont="1" applyFill="1" applyBorder="1" applyAlignment="1">
      <alignment horizontal="center" vertical="center"/>
      <protection/>
    </xf>
    <xf numFmtId="3" fontId="8" fillId="0" borderId="21" xfId="140" applyNumberFormat="1" applyFont="1" applyFill="1" applyBorder="1" applyAlignment="1">
      <alignment horizontal="center" vertical="center"/>
      <protection/>
    </xf>
    <xf numFmtId="3" fontId="8" fillId="0" borderId="21" xfId="140" applyNumberFormat="1" applyFont="1" applyFill="1" applyBorder="1" applyAlignment="1">
      <alignment horizontal="center" vertical="center"/>
      <protection/>
    </xf>
    <xf numFmtId="3" fontId="0" fillId="0" borderId="21" xfId="140" applyNumberFormat="1" applyFont="1" applyFill="1" applyBorder="1" applyAlignment="1">
      <alignment horizontal="center" vertical="center"/>
      <protection/>
    </xf>
    <xf numFmtId="3" fontId="0" fillId="0" borderId="44" xfId="140" applyNumberFormat="1" applyFont="1" applyFill="1" applyBorder="1" applyAlignment="1">
      <alignment horizontal="center" vertical="center"/>
      <protection/>
    </xf>
    <xf numFmtId="3" fontId="12" fillId="49" borderId="20" xfId="135" applyNumberFormat="1" applyFont="1" applyFill="1" applyBorder="1" applyAlignment="1" applyProtection="1">
      <alignment horizontal="center" vertical="center"/>
      <protection/>
    </xf>
    <xf numFmtId="3" fontId="8" fillId="49" borderId="20" xfId="135" applyNumberFormat="1" applyFont="1" applyFill="1" applyBorder="1" applyAlignment="1" applyProtection="1">
      <alignment horizontal="center" vertical="center"/>
      <protection/>
    </xf>
    <xf numFmtId="3" fontId="12" fillId="49" borderId="20" xfId="135" applyNumberFormat="1" applyFont="1" applyFill="1" applyBorder="1" applyAlignment="1" applyProtection="1">
      <alignment horizontal="center" vertical="center"/>
      <protection/>
    </xf>
    <xf numFmtId="3" fontId="11" fillId="49" borderId="20" xfId="135" applyNumberFormat="1" applyFont="1" applyFill="1" applyBorder="1" applyAlignment="1" applyProtection="1">
      <alignment horizontal="center" vertical="center"/>
      <protection/>
    </xf>
    <xf numFmtId="3" fontId="10" fillId="49" borderId="20" xfId="135"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horizontal="center" vertical="center"/>
      <protection/>
    </xf>
    <xf numFmtId="49" fontId="11" fillId="50" borderId="20" xfId="0" applyNumberFormat="1" applyFont="1" applyFill="1" applyBorder="1" applyAlignment="1" applyProtection="1">
      <alignment vertical="center"/>
      <protection/>
    </xf>
    <xf numFmtId="49" fontId="10" fillId="51" borderId="20" xfId="0" applyNumberFormat="1" applyFont="1" applyFill="1" applyBorder="1" applyAlignment="1" applyProtection="1">
      <alignment horizontal="center" vertical="center"/>
      <protection/>
    </xf>
    <xf numFmtId="49" fontId="10" fillId="47" borderId="20" xfId="141" applyNumberFormat="1" applyFont="1" applyFill="1" applyBorder="1" applyAlignment="1" applyProtection="1">
      <alignment vertical="center"/>
      <protection/>
    </xf>
    <xf numFmtId="49" fontId="11" fillId="52" borderId="20" xfId="0" applyNumberFormat="1" applyFont="1" applyFill="1" applyBorder="1" applyAlignment="1" applyProtection="1">
      <alignment horizontal="center" vertical="center"/>
      <protection/>
    </xf>
    <xf numFmtId="49" fontId="11" fillId="52" borderId="20" xfId="0" applyNumberFormat="1" applyFont="1" applyFill="1" applyBorder="1" applyAlignment="1" applyProtection="1">
      <alignment vertical="center"/>
      <protection/>
    </xf>
    <xf numFmtId="49" fontId="8" fillId="51"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7" fillId="47" borderId="20" xfId="0" applyNumberFormat="1" applyFont="1" applyFill="1" applyBorder="1" applyAlignment="1" applyProtection="1">
      <alignment vertical="center"/>
      <protection/>
    </xf>
    <xf numFmtId="0" fontId="10" fillId="0" borderId="26" xfId="0" applyFont="1" applyFill="1" applyBorder="1" applyAlignment="1" applyProtection="1">
      <alignment horizontal="left" vertical="center" wrapText="1"/>
      <protection locked="0"/>
    </xf>
    <xf numFmtId="49" fontId="118" fillId="0" borderId="20" xfId="0" applyNumberFormat="1" applyFont="1" applyFill="1" applyBorder="1" applyAlignment="1" applyProtection="1">
      <alignment vertical="center"/>
      <protection/>
    </xf>
    <xf numFmtId="49" fontId="118" fillId="0" borderId="20" xfId="0" applyNumberFormat="1" applyFont="1" applyFill="1" applyBorder="1" applyAlignment="1">
      <alignment/>
    </xf>
    <xf numFmtId="49" fontId="11" fillId="51" borderId="20" xfId="0" applyNumberFormat="1" applyFont="1" applyFill="1" applyBorder="1" applyAlignment="1" applyProtection="1">
      <alignment horizontal="center" vertical="center"/>
      <protection/>
    </xf>
    <xf numFmtId="49" fontId="8" fillId="47" borderId="20" xfId="141" applyNumberFormat="1" applyFont="1" applyFill="1" applyBorder="1" applyAlignment="1" applyProtection="1">
      <alignment vertical="center"/>
      <protection/>
    </xf>
    <xf numFmtId="49" fontId="11" fillId="51"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2" fillId="52" borderId="20" xfId="0" applyNumberFormat="1" applyFont="1" applyFill="1" applyBorder="1" applyAlignment="1" applyProtection="1">
      <alignment vertical="center"/>
      <protection/>
    </xf>
    <xf numFmtId="49" fontId="116"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8" fillId="47" borderId="20" xfId="0" applyNumberFormat="1" applyFont="1" applyFill="1" applyBorder="1" applyAlignment="1" applyProtection="1">
      <alignment vertical="center"/>
      <protection/>
    </xf>
    <xf numFmtId="0" fontId="8" fillId="0" borderId="26" xfId="0" applyFont="1" applyFill="1" applyBorder="1" applyAlignment="1" applyProtection="1">
      <alignment horizontal="left" vertical="center" wrapText="1"/>
      <protection locked="0"/>
    </xf>
    <xf numFmtId="49" fontId="7" fillId="50" borderId="26" xfId="0" applyNumberFormat="1" applyFont="1" applyFill="1" applyBorder="1" applyAlignment="1" applyProtection="1">
      <alignment horizontal="center" vertical="center" wrapText="1"/>
      <protection/>
    </xf>
    <xf numFmtId="3" fontId="3" fillId="0" borderId="0" xfId="0" applyNumberFormat="1" applyFont="1" applyFill="1" applyAlignment="1">
      <alignment/>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10" fontId="12" fillId="50" borderId="38" xfId="131" applyNumberFormat="1" applyFont="1" applyFill="1" applyBorder="1" applyAlignment="1">
      <alignment horizontal="right" vertical="center"/>
      <protection/>
    </xf>
    <xf numFmtId="49" fontId="12" fillId="50" borderId="20" xfId="0" applyNumberFormat="1" applyFont="1" applyFill="1" applyBorder="1" applyAlignment="1" applyProtection="1">
      <alignment vertical="center"/>
      <protection/>
    </xf>
    <xf numFmtId="49" fontId="0" fillId="0" borderId="23" xfId="0" applyNumberFormat="1" applyFont="1" applyBorder="1" applyAlignment="1">
      <alignment horizontal="center"/>
    </xf>
    <xf numFmtId="49" fontId="0" fillId="0" borderId="20" xfId="0" applyNumberFormat="1" applyFont="1" applyBorder="1" applyAlignment="1">
      <alignment horizontal="center"/>
    </xf>
    <xf numFmtId="49" fontId="114"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4" fillId="0" borderId="21" xfId="0" applyNumberFormat="1" applyFont="1" applyFill="1" applyBorder="1" applyAlignment="1">
      <alignment horizontal="left"/>
    </xf>
    <xf numFmtId="49" fontId="114" fillId="0" borderId="23" xfId="0" applyNumberFormat="1" applyFont="1" applyFill="1" applyBorder="1" applyAlignment="1">
      <alignment horizontal="left"/>
    </xf>
    <xf numFmtId="0" fontId="30" fillId="0" borderId="0" xfId="140" applyNumberFormat="1" applyFont="1" applyFill="1" applyBorder="1" applyAlignment="1">
      <alignment horizontal="left" wrapText="1"/>
      <protection/>
    </xf>
    <xf numFmtId="0" fontId="34" fillId="0" borderId="20" xfId="139" applyNumberFormat="1" applyFont="1" applyBorder="1" applyAlignment="1">
      <alignment horizontal="center"/>
      <protection/>
    </xf>
    <xf numFmtId="0" fontId="34" fillId="0" borderId="20" xfId="139" applyFont="1" applyBorder="1" applyAlignment="1">
      <alignment horizontal="center"/>
      <protection/>
    </xf>
    <xf numFmtId="0" fontId="11" fillId="0" borderId="0" xfId="140" applyFont="1" applyFill="1">
      <alignment/>
      <protection/>
    </xf>
    <xf numFmtId="0" fontId="32" fillId="0" borderId="0" xfId="140" applyFont="1" applyFill="1" applyAlignment="1">
      <alignment horizontal="left"/>
      <protection/>
    </xf>
    <xf numFmtId="0" fontId="0" fillId="49" borderId="20" xfId="0" applyFont="1" applyFill="1" applyBorder="1" applyAlignment="1">
      <alignment/>
    </xf>
    <xf numFmtId="41" fontId="12" fillId="50" borderId="20" xfId="97" applyFont="1" applyFill="1" applyBorder="1" applyAlignment="1">
      <alignment/>
    </xf>
    <xf numFmtId="41" fontId="161" fillId="50" borderId="20" xfId="97" applyFont="1" applyFill="1" applyBorder="1" applyAlignment="1">
      <alignment/>
    </xf>
    <xf numFmtId="41" fontId="161" fillId="52" borderId="20" xfId="97" applyFont="1" applyFill="1" applyBorder="1" applyAlignment="1">
      <alignment/>
    </xf>
    <xf numFmtId="41" fontId="162" fillId="50" borderId="20" xfId="97" applyFont="1" applyFill="1" applyBorder="1" applyAlignment="1">
      <alignment/>
    </xf>
    <xf numFmtId="41" fontId="163" fillId="50" borderId="20" xfId="97" applyFont="1" applyFill="1" applyBorder="1" applyAlignment="1">
      <alignment/>
    </xf>
    <xf numFmtId="41" fontId="163" fillId="52" borderId="20" xfId="97" applyFont="1" applyFill="1" applyBorder="1" applyAlignment="1">
      <alignment/>
    </xf>
    <xf numFmtId="49" fontId="7" fillId="50" borderId="25" xfId="0" applyNumberFormat="1" applyFont="1" applyFill="1" applyBorder="1" applyAlignment="1" applyProtection="1">
      <alignment horizontal="center" vertical="center" wrapText="1"/>
      <protection/>
    </xf>
    <xf numFmtId="0" fontId="29" fillId="0" borderId="20" xfId="142" applyFont="1" applyFill="1" applyBorder="1" applyAlignment="1">
      <alignment vertical="center"/>
      <protection/>
    </xf>
    <xf numFmtId="0" fontId="13" fillId="0" borderId="20" xfId="142" applyFont="1" applyBorder="1" applyAlignment="1">
      <alignment horizontal="left" vertical="center"/>
      <protection/>
    </xf>
    <xf numFmtId="41" fontId="8" fillId="50" borderId="20" xfId="97" applyFont="1" applyFill="1" applyBorder="1" applyAlignment="1">
      <alignment/>
    </xf>
    <xf numFmtId="41" fontId="163" fillId="52" borderId="20" xfId="97" applyFont="1" applyFill="1" applyBorder="1" applyAlignment="1">
      <alignment horizontal="right"/>
    </xf>
    <xf numFmtId="41" fontId="161" fillId="52" borderId="20" xfId="97" applyFont="1" applyFill="1" applyBorder="1" applyAlignment="1">
      <alignment horizontal="right"/>
    </xf>
    <xf numFmtId="0" fontId="8" fillId="0" borderId="20" xfId="142" applyFont="1" applyFill="1" applyBorder="1" applyAlignment="1">
      <alignment vertical="center"/>
      <protection/>
    </xf>
    <xf numFmtId="41" fontId="164" fillId="53" borderId="45" xfId="0" applyNumberFormat="1" applyFont="1" applyFill="1" applyBorder="1" applyAlignment="1">
      <alignment horizontal="center" vertical="center"/>
    </xf>
    <xf numFmtId="3" fontId="37" fillId="0" borderId="19" xfId="0" applyNumberFormat="1" applyFont="1" applyFill="1" applyBorder="1" applyAlignment="1">
      <alignment/>
    </xf>
    <xf numFmtId="10" fontId="29" fillId="51" borderId="38" xfId="131" applyNumberFormat="1" applyFont="1" applyFill="1" applyBorder="1" applyAlignment="1">
      <alignment horizontal="right" vertical="center"/>
      <protection/>
    </xf>
    <xf numFmtId="49" fontId="0" fillId="51" borderId="0" xfId="0" applyNumberFormat="1" applyFont="1" applyFill="1" applyAlignment="1">
      <alignment/>
    </xf>
    <xf numFmtId="49" fontId="0" fillId="51" borderId="0" xfId="0" applyNumberFormat="1" applyFont="1" applyFill="1" applyAlignment="1">
      <alignment/>
    </xf>
    <xf numFmtId="1" fontId="1" fillId="0" borderId="0" xfId="0" applyNumberFormat="1" applyFont="1" applyFill="1" applyAlignment="1">
      <alignment/>
    </xf>
    <xf numFmtId="49" fontId="0" fillId="51" borderId="0" xfId="0" applyNumberFormat="1" applyFont="1" applyFill="1" applyAlignment="1">
      <alignment/>
    </xf>
    <xf numFmtId="41" fontId="163" fillId="53" borderId="20" xfId="0" applyNumberFormat="1" applyFont="1" applyFill="1" applyBorder="1" applyAlignment="1">
      <alignment horizontal="center" vertical="center"/>
    </xf>
    <xf numFmtId="41" fontId="163" fillId="53" borderId="20" xfId="0" applyNumberFormat="1" applyFont="1" applyFill="1" applyBorder="1" applyAlignment="1" applyProtection="1">
      <alignment horizontal="center" vertical="center"/>
      <protection/>
    </xf>
    <xf numFmtId="10" fontId="10" fillId="51" borderId="38" xfId="131" applyNumberFormat="1" applyFont="1" applyFill="1" applyBorder="1" applyAlignment="1">
      <alignment horizontal="right" vertical="center"/>
      <protection/>
    </xf>
    <xf numFmtId="3" fontId="8" fillId="47" borderId="20" xfId="0" applyNumberFormat="1" applyFont="1" applyFill="1" applyBorder="1" applyAlignment="1" applyProtection="1">
      <alignment vertical="center"/>
      <protection/>
    </xf>
    <xf numFmtId="41" fontId="8" fillId="51" borderId="20" xfId="97" applyFont="1" applyFill="1" applyBorder="1" applyAlignment="1" applyProtection="1">
      <alignment vertical="center"/>
      <protection/>
    </xf>
    <xf numFmtId="41" fontId="8" fillId="51" borderId="20" xfId="97" applyFont="1" applyFill="1" applyBorder="1" applyAlignment="1">
      <alignment/>
    </xf>
    <xf numFmtId="194" fontId="8" fillId="0" borderId="20" xfId="96" applyNumberFormat="1" applyFont="1" applyFill="1" applyBorder="1" applyAlignment="1" applyProtection="1">
      <alignment vertical="center"/>
      <protection/>
    </xf>
    <xf numFmtId="194" fontId="8" fillId="51" borderId="20" xfId="96" applyNumberFormat="1" applyFont="1" applyFill="1" applyBorder="1" applyAlignment="1" applyProtection="1">
      <alignment vertical="center"/>
      <protection/>
    </xf>
    <xf numFmtId="194" fontId="8" fillId="47" borderId="20" xfId="96" applyNumberFormat="1" applyFont="1" applyFill="1" applyBorder="1" applyAlignment="1">
      <alignment/>
    </xf>
    <xf numFmtId="194" fontId="165" fillId="51" borderId="20" xfId="96" applyNumberFormat="1" applyFont="1" applyFill="1" applyBorder="1" applyAlignment="1" applyProtection="1">
      <alignment vertical="center"/>
      <protection/>
    </xf>
    <xf numFmtId="41" fontId="8" fillId="51" borderId="45" xfId="0" applyNumberFormat="1" applyFont="1" applyFill="1" applyBorder="1" applyAlignment="1">
      <alignment vertical="center"/>
    </xf>
    <xf numFmtId="41" fontId="8" fillId="51" borderId="45" xfId="0" applyNumberFormat="1" applyFont="1" applyFill="1" applyBorder="1" applyAlignment="1" applyProtection="1">
      <alignment vertical="center"/>
      <protection/>
    </xf>
    <xf numFmtId="3" fontId="8" fillId="0" borderId="20" xfId="135" applyNumberFormat="1" applyFont="1" applyFill="1" applyBorder="1" applyAlignment="1" applyProtection="1">
      <alignment vertical="center"/>
      <protection/>
    </xf>
    <xf numFmtId="3" fontId="8" fillId="51" borderId="20" xfId="135" applyNumberFormat="1" applyFont="1" applyFill="1" applyBorder="1" applyAlignment="1" applyProtection="1">
      <alignment vertical="center"/>
      <protection/>
    </xf>
    <xf numFmtId="3" fontId="8" fillId="47" borderId="20" xfId="150" applyNumberFormat="1" applyFont="1" applyFill="1" applyBorder="1" applyAlignment="1" applyProtection="1">
      <alignment vertical="center"/>
      <protection/>
    </xf>
    <xf numFmtId="1" fontId="8" fillId="47" borderId="20" xfId="0" applyNumberFormat="1" applyFont="1" applyFill="1" applyBorder="1" applyAlignment="1" applyProtection="1">
      <alignment vertical="center"/>
      <protection/>
    </xf>
    <xf numFmtId="41" fontId="8" fillId="47" borderId="20" xfId="0" applyNumberFormat="1" applyFont="1" applyFill="1" applyBorder="1" applyAlignment="1" applyProtection="1">
      <alignment vertical="center"/>
      <protection/>
    </xf>
    <xf numFmtId="1" fontId="118" fillId="47" borderId="20" xfId="0" applyNumberFormat="1" applyFont="1" applyFill="1" applyBorder="1" applyAlignment="1" applyProtection="1">
      <alignment vertical="center"/>
      <protection/>
    </xf>
    <xf numFmtId="1" fontId="118" fillId="47" borderId="20" xfId="149" applyNumberFormat="1" applyFont="1" applyFill="1" applyBorder="1" applyAlignment="1" applyProtection="1">
      <alignment vertical="center"/>
      <protection/>
    </xf>
    <xf numFmtId="1" fontId="118" fillId="47" borderId="20" xfId="0" applyNumberFormat="1" applyFont="1" applyFill="1" applyBorder="1" applyAlignment="1">
      <alignment/>
    </xf>
    <xf numFmtId="3" fontId="8" fillId="0" borderId="20" xfId="135" applyNumberFormat="1" applyFont="1" applyFill="1" applyBorder="1" applyAlignment="1" applyProtection="1">
      <alignment vertical="center"/>
      <protection/>
    </xf>
    <xf numFmtId="194" fontId="8" fillId="47" borderId="20" xfId="96" applyNumberFormat="1" applyFont="1" applyFill="1" applyBorder="1" applyAlignment="1" applyProtection="1">
      <alignment vertical="center"/>
      <protection/>
    </xf>
    <xf numFmtId="49" fontId="118" fillId="0" borderId="20" xfId="0" applyNumberFormat="1" applyFont="1" applyFill="1" applyBorder="1" applyAlignment="1" applyProtection="1">
      <alignment horizontal="right" vertical="center"/>
      <protection/>
    </xf>
    <xf numFmtId="41" fontId="163" fillId="50" borderId="20" xfId="97" applyFont="1" applyFill="1" applyBorder="1" applyAlignment="1">
      <alignment horizontal="right"/>
    </xf>
    <xf numFmtId="41" fontId="10" fillId="50" borderId="20" xfId="97" applyFont="1" applyFill="1" applyBorder="1" applyAlignment="1">
      <alignment horizontal="right"/>
    </xf>
    <xf numFmtId="41" fontId="8" fillId="51" borderId="20" xfId="97" applyFont="1" applyFill="1" applyBorder="1" applyAlignment="1">
      <alignment horizontal="right"/>
    </xf>
    <xf numFmtId="1" fontId="118" fillId="47" borderId="20" xfId="0" applyNumberFormat="1" applyFont="1" applyFill="1" applyBorder="1" applyAlignment="1" applyProtection="1">
      <alignment vertical="center"/>
      <protection/>
    </xf>
    <xf numFmtId="10" fontId="12" fillId="51" borderId="38" xfId="131" applyNumberFormat="1" applyFont="1" applyFill="1" applyBorder="1" applyAlignment="1">
      <alignment horizontal="right" vertical="center"/>
      <protection/>
    </xf>
    <xf numFmtId="41" fontId="117" fillId="0" borderId="45" xfId="0" applyNumberFormat="1" applyFont="1" applyFill="1" applyBorder="1" applyAlignment="1">
      <alignment/>
    </xf>
    <xf numFmtId="41" fontId="161" fillId="52" borderId="20" xfId="97" applyFont="1" applyFill="1" applyBorder="1" applyAlignment="1">
      <alignment/>
    </xf>
    <xf numFmtId="3" fontId="6" fillId="0" borderId="0" xfId="0" applyNumberFormat="1" applyFont="1" applyFill="1" applyAlignment="1">
      <alignment/>
    </xf>
    <xf numFmtId="41" fontId="10" fillId="51" borderId="20" xfId="97" applyFont="1" applyFill="1" applyBorder="1" applyAlignment="1" applyProtection="1">
      <alignment vertical="center"/>
      <protection/>
    </xf>
    <xf numFmtId="41" fontId="10" fillId="51" borderId="20" xfId="97" applyFont="1" applyFill="1" applyBorder="1" applyAlignment="1" applyProtection="1">
      <alignment vertical="center"/>
      <protection/>
    </xf>
    <xf numFmtId="41" fontId="163" fillId="52" borderId="20" xfId="97" applyFont="1" applyFill="1" applyBorder="1" applyAlignment="1">
      <alignment/>
    </xf>
    <xf numFmtId="41" fontId="10" fillId="51" borderId="20" xfId="97" applyFont="1" applyFill="1" applyBorder="1" applyAlignment="1">
      <alignment/>
    </xf>
    <xf numFmtId="41" fontId="10" fillId="51" borderId="20" xfId="97" applyFont="1" applyFill="1" applyBorder="1" applyAlignment="1">
      <alignment/>
    </xf>
    <xf numFmtId="41" fontId="163" fillId="50" borderId="20" xfId="97" applyFont="1" applyFill="1" applyBorder="1" applyAlignment="1">
      <alignment/>
    </xf>
    <xf numFmtId="194" fontId="10" fillId="0" borderId="20" xfId="96" applyNumberFormat="1" applyFont="1" applyFill="1" applyBorder="1" applyAlignment="1" applyProtection="1">
      <alignment vertical="center"/>
      <protection/>
    </xf>
    <xf numFmtId="194" fontId="10" fillId="47" borderId="20" xfId="96" applyNumberFormat="1" applyFont="1" applyFill="1" applyBorder="1" applyAlignment="1" applyProtection="1">
      <alignment vertical="center"/>
      <protection/>
    </xf>
    <xf numFmtId="194" fontId="10" fillId="47" borderId="20" xfId="96" applyNumberFormat="1" applyFont="1" applyFill="1" applyBorder="1" applyAlignment="1">
      <alignment/>
    </xf>
    <xf numFmtId="194" fontId="10" fillId="51" borderId="20" xfId="96" applyNumberFormat="1" applyFont="1" applyFill="1" applyBorder="1" applyAlignment="1" applyProtection="1">
      <alignment vertical="center"/>
      <protection/>
    </xf>
    <xf numFmtId="194" fontId="166" fillId="51" borderId="20" xfId="96" applyNumberFormat="1" applyFont="1" applyFill="1" applyBorder="1" applyAlignment="1" applyProtection="1">
      <alignment vertical="center"/>
      <protection/>
    </xf>
    <xf numFmtId="194" fontId="166" fillId="51" borderId="20" xfId="96" applyNumberFormat="1" applyFont="1" applyFill="1" applyBorder="1" applyAlignment="1">
      <alignment/>
    </xf>
    <xf numFmtId="41" fontId="167" fillId="47" borderId="20" xfId="0" applyNumberFormat="1" applyFont="1" applyFill="1" applyBorder="1" applyAlignment="1">
      <alignment vertical="center"/>
    </xf>
    <xf numFmtId="41" fontId="10" fillId="47" borderId="45" xfId="0" applyNumberFormat="1" applyFont="1" applyFill="1" applyBorder="1" applyAlignment="1">
      <alignment vertical="center"/>
    </xf>
    <xf numFmtId="41" fontId="10" fillId="47" borderId="46" xfId="0" applyNumberFormat="1" applyFont="1" applyFill="1" applyBorder="1" applyAlignment="1">
      <alignment vertical="center"/>
    </xf>
    <xf numFmtId="41" fontId="117" fillId="0" borderId="45" xfId="0" applyNumberFormat="1" applyFont="1" applyFill="1" applyBorder="1" applyAlignment="1" applyProtection="1">
      <alignment vertical="center"/>
      <protection/>
    </xf>
    <xf numFmtId="3" fontId="120" fillId="47" borderId="45" xfId="96" applyNumberFormat="1" applyFont="1" applyFill="1" applyBorder="1" applyAlignment="1">
      <alignment vertical="center"/>
    </xf>
    <xf numFmtId="41" fontId="35" fillId="47" borderId="45" xfId="0" applyNumberFormat="1" applyFont="1" applyFill="1" applyBorder="1" applyAlignment="1">
      <alignment vertical="center"/>
    </xf>
    <xf numFmtId="41" fontId="117" fillId="0" borderId="45" xfId="0" applyNumberFormat="1" applyFont="1" applyFill="1" applyBorder="1" applyAlignment="1">
      <alignment wrapText="1"/>
    </xf>
    <xf numFmtId="41" fontId="167" fillId="47" borderId="20" xfId="0" applyNumberFormat="1" applyFont="1" applyFill="1" applyBorder="1" applyAlignment="1" applyProtection="1">
      <alignment vertical="center"/>
      <protection/>
    </xf>
    <xf numFmtId="41" fontId="117" fillId="47" borderId="45" xfId="0" applyNumberFormat="1" applyFont="1" applyFill="1" applyBorder="1" applyAlignment="1" applyProtection="1">
      <alignment vertical="center"/>
      <protection/>
    </xf>
    <xf numFmtId="41" fontId="117" fillId="47" borderId="46" xfId="0" applyNumberFormat="1" applyFont="1" applyFill="1" applyBorder="1" applyAlignment="1" applyProtection="1">
      <alignment vertical="center"/>
      <protection/>
    </xf>
    <xf numFmtId="41" fontId="117" fillId="47" borderId="45" xfId="149" applyNumberFormat="1" applyFont="1" applyFill="1" applyBorder="1" applyAlignment="1" applyProtection="1">
      <alignment vertical="center"/>
      <protection/>
    </xf>
    <xf numFmtId="41" fontId="117" fillId="47" borderId="45" xfId="0" applyNumberFormat="1" applyFont="1" applyFill="1" applyBorder="1" applyAlignment="1">
      <alignment/>
    </xf>
    <xf numFmtId="41" fontId="163" fillId="53" borderId="20" xfId="97" applyFont="1" applyFill="1" applyBorder="1" applyAlignment="1">
      <alignment/>
    </xf>
    <xf numFmtId="3" fontId="10" fillId="0" borderId="20" xfId="135" applyNumberFormat="1" applyFont="1" applyFill="1" applyBorder="1" applyAlignment="1" applyProtection="1">
      <alignment vertical="center"/>
      <protection/>
    </xf>
    <xf numFmtId="3" fontId="10" fillId="47" borderId="20" xfId="0" applyNumberFormat="1" applyFont="1" applyFill="1" applyBorder="1" applyAlignment="1" applyProtection="1">
      <alignment vertical="center"/>
      <protection/>
    </xf>
    <xf numFmtId="3" fontId="10" fillId="47" borderId="20" xfId="149" applyNumberFormat="1" applyFont="1" applyFill="1" applyBorder="1" applyAlignment="1" applyProtection="1">
      <alignment vertical="center"/>
      <protection/>
    </xf>
    <xf numFmtId="3" fontId="10" fillId="47" borderId="20" xfId="0" applyNumberFormat="1" applyFont="1" applyFill="1" applyBorder="1" applyAlignment="1">
      <alignment/>
    </xf>
    <xf numFmtId="49" fontId="10" fillId="51" borderId="20" xfId="0" applyNumberFormat="1" applyFont="1" applyFill="1" applyBorder="1" applyAlignment="1" applyProtection="1">
      <alignment vertical="center"/>
      <protection/>
    </xf>
    <xf numFmtId="49" fontId="10" fillId="47" borderId="20" xfId="149" applyNumberFormat="1" applyFont="1" applyFill="1" applyBorder="1" applyAlignment="1" applyProtection="1">
      <alignment vertical="center"/>
      <protection/>
    </xf>
    <xf numFmtId="41" fontId="10" fillId="47" borderId="20" xfId="0" applyNumberFormat="1" applyFont="1" applyFill="1" applyBorder="1" applyAlignment="1" applyProtection="1">
      <alignment vertical="center"/>
      <protection/>
    </xf>
    <xf numFmtId="3" fontId="10" fillId="0" borderId="20" xfId="135" applyNumberFormat="1" applyFont="1" applyFill="1" applyBorder="1" applyAlignment="1" applyProtection="1">
      <alignment vertical="center"/>
      <protection/>
    </xf>
    <xf numFmtId="3" fontId="11" fillId="0" borderId="20" xfId="135" applyNumberFormat="1" applyFont="1" applyFill="1" applyBorder="1" applyAlignment="1" applyProtection="1">
      <alignment vertical="center"/>
      <protection/>
    </xf>
    <xf numFmtId="41" fontId="166" fillId="52" borderId="20" xfId="97" applyFont="1" applyFill="1" applyBorder="1" applyAlignment="1">
      <alignment/>
    </xf>
    <xf numFmtId="3" fontId="117" fillId="0" borderId="20" xfId="0" applyNumberFormat="1" applyFont="1" applyFill="1" applyBorder="1" applyAlignment="1" applyProtection="1">
      <alignment vertical="center"/>
      <protection/>
    </xf>
    <xf numFmtId="3" fontId="117" fillId="0" borderId="20" xfId="0" applyNumberFormat="1" applyFont="1" applyFill="1" applyBorder="1" applyAlignment="1">
      <alignment/>
    </xf>
    <xf numFmtId="3" fontId="117" fillId="0" borderId="20" xfId="149" applyNumberFormat="1" applyFont="1" applyFill="1" applyBorder="1" applyAlignment="1" applyProtection="1">
      <alignment vertical="center"/>
      <protection/>
    </xf>
    <xf numFmtId="194" fontId="38" fillId="47" borderId="20" xfId="0" applyNumberFormat="1" applyFont="1" applyFill="1" applyBorder="1" applyAlignment="1">
      <alignment horizontal="center"/>
    </xf>
    <xf numFmtId="1" fontId="121" fillId="47" borderId="20" xfId="141" applyNumberFormat="1" applyFont="1" applyFill="1" applyBorder="1" applyAlignment="1" applyProtection="1">
      <alignment horizontal="center"/>
      <protection/>
    </xf>
    <xf numFmtId="49" fontId="118" fillId="47" borderId="20" xfId="140" applyNumberFormat="1" applyFont="1" applyFill="1" applyBorder="1" applyAlignment="1">
      <alignment horizontal="center"/>
      <protection/>
    </xf>
    <xf numFmtId="49" fontId="118" fillId="47" borderId="20" xfId="140" applyNumberFormat="1" applyFont="1" applyFill="1" applyBorder="1" applyAlignment="1" applyProtection="1">
      <alignment horizontal="center"/>
      <protection/>
    </xf>
    <xf numFmtId="49" fontId="118" fillId="0" borderId="20" xfId="140" applyNumberFormat="1" applyFont="1" applyBorder="1" applyAlignment="1">
      <alignment horizontal="center"/>
      <protection/>
    </xf>
    <xf numFmtId="1" fontId="107" fillId="47" borderId="20" xfId="141" applyNumberFormat="1" applyFont="1" applyFill="1" applyBorder="1" applyAlignment="1" applyProtection="1">
      <alignment horizontal="center"/>
      <protection/>
    </xf>
    <xf numFmtId="0" fontId="38" fillId="47" borderId="20" xfId="0" applyFont="1" applyFill="1" applyBorder="1" applyAlignment="1">
      <alignment horizontal="center"/>
    </xf>
    <xf numFmtId="0" fontId="8" fillId="0" borderId="20" xfId="0" applyFont="1" applyBorder="1" applyAlignment="1">
      <alignment horizontal="center"/>
    </xf>
    <xf numFmtId="49" fontId="8" fillId="47" borderId="20" xfId="140" applyNumberFormat="1" applyFont="1" applyFill="1" applyBorder="1" applyAlignment="1">
      <alignment horizontal="center"/>
      <protection/>
    </xf>
    <xf numFmtId="49" fontId="8" fillId="47" borderId="20" xfId="140" applyNumberFormat="1" applyFont="1" applyFill="1" applyBorder="1" applyAlignment="1" applyProtection="1">
      <alignment horizontal="center"/>
      <protection/>
    </xf>
    <xf numFmtId="49" fontId="8" fillId="0" borderId="20" xfId="140" applyNumberFormat="1" applyFont="1" applyBorder="1" applyAlignment="1">
      <alignment horizontal="center"/>
      <protection/>
    </xf>
    <xf numFmtId="0" fontId="8" fillId="47" borderId="20" xfId="0" applyFont="1" applyFill="1" applyBorder="1" applyAlignment="1">
      <alignment horizontal="center"/>
    </xf>
    <xf numFmtId="49" fontId="118" fillId="0" borderId="20" xfId="0" applyNumberFormat="1" applyFont="1" applyFill="1" applyBorder="1" applyAlignment="1" applyProtection="1">
      <alignment horizontal="right" vertical="center"/>
      <protection/>
    </xf>
    <xf numFmtId="49" fontId="118" fillId="0" borderId="20" xfId="149" applyNumberFormat="1" applyFont="1" applyFill="1" applyBorder="1" applyAlignment="1" applyProtection="1">
      <alignment horizontal="right" vertical="center"/>
      <protection/>
    </xf>
    <xf numFmtId="49" fontId="118" fillId="0" borderId="20" xfId="0" applyNumberFormat="1" applyFont="1" applyFill="1" applyBorder="1" applyAlignment="1">
      <alignment horizontal="right"/>
    </xf>
    <xf numFmtId="211" fontId="8" fillId="51" borderId="20" xfId="97" applyNumberFormat="1" applyFont="1" applyFill="1" applyBorder="1" applyAlignment="1" applyProtection="1">
      <alignment vertical="center"/>
      <protection/>
    </xf>
    <xf numFmtId="41" fontId="8" fillId="47" borderId="45" xfId="0" applyNumberFormat="1" applyFont="1" applyFill="1" applyBorder="1" applyAlignment="1">
      <alignment vertical="center"/>
    </xf>
    <xf numFmtId="194" fontId="122" fillId="47" borderId="45" xfId="0" applyNumberFormat="1" applyFont="1" applyFill="1" applyBorder="1" applyAlignment="1">
      <alignment vertical="center"/>
    </xf>
    <xf numFmtId="41" fontId="22" fillId="47" borderId="47" xfId="0" applyNumberFormat="1" applyFont="1" applyFill="1" applyBorder="1" applyAlignment="1">
      <alignment vertical="center"/>
    </xf>
    <xf numFmtId="41" fontId="118" fillId="47" borderId="45" xfId="0" applyNumberFormat="1" applyFont="1" applyFill="1" applyBorder="1" applyAlignment="1" applyProtection="1">
      <alignment vertical="center"/>
      <protection/>
    </xf>
    <xf numFmtId="41" fontId="118" fillId="47" borderId="47" xfId="0" applyNumberFormat="1" applyFont="1" applyFill="1" applyBorder="1" applyAlignment="1" applyProtection="1">
      <alignment vertical="center"/>
      <protection/>
    </xf>
    <xf numFmtId="41" fontId="118" fillId="47" borderId="45" xfId="149" applyNumberFormat="1" applyFont="1" applyFill="1" applyBorder="1" applyAlignment="1" applyProtection="1">
      <alignment vertical="center"/>
      <protection/>
    </xf>
    <xf numFmtId="41" fontId="118" fillId="47" borderId="45" xfId="0" applyNumberFormat="1" applyFont="1" applyFill="1" applyBorder="1" applyAlignment="1">
      <alignment/>
    </xf>
    <xf numFmtId="49" fontId="8" fillId="47" borderId="20" xfId="149" applyNumberFormat="1" applyFont="1" applyFill="1" applyBorder="1" applyAlignment="1" applyProtection="1">
      <alignment vertical="center"/>
      <protection/>
    </xf>
    <xf numFmtId="49" fontId="8" fillId="47" borderId="20" xfId="0" applyNumberFormat="1" applyFont="1" applyFill="1" applyBorder="1" applyAlignment="1">
      <alignment/>
    </xf>
    <xf numFmtId="1" fontId="8" fillId="47" borderId="20" xfId="0" applyNumberFormat="1" applyFont="1" applyFill="1" applyBorder="1" applyAlignment="1" applyProtection="1">
      <alignment vertical="center"/>
      <protection/>
    </xf>
    <xf numFmtId="1" fontId="8" fillId="47" borderId="20" xfId="149" applyNumberFormat="1" applyFont="1" applyFill="1" applyBorder="1" applyAlignment="1" applyProtection="1">
      <alignment vertical="center"/>
      <protection/>
    </xf>
    <xf numFmtId="1" fontId="8" fillId="47" borderId="20" xfId="0" applyNumberFormat="1" applyFont="1" applyFill="1" applyBorder="1" applyAlignment="1">
      <alignment/>
    </xf>
    <xf numFmtId="1" fontId="118" fillId="47" borderId="20" xfId="149" applyNumberFormat="1" applyFont="1" applyFill="1" applyBorder="1" applyAlignment="1" applyProtection="1">
      <alignment vertical="center"/>
      <protection/>
    </xf>
    <xf numFmtId="1" fontId="118" fillId="47" borderId="20" xfId="0" applyNumberFormat="1" applyFont="1" applyFill="1" applyBorder="1" applyAlignment="1">
      <alignment/>
    </xf>
    <xf numFmtId="3" fontId="8" fillId="47" borderId="20" xfId="149" applyNumberFormat="1" applyFont="1" applyFill="1" applyBorder="1" applyAlignment="1" applyProtection="1">
      <alignment vertical="center"/>
      <protection/>
    </xf>
    <xf numFmtId="3" fontId="8" fillId="47" borderId="20" xfId="0" applyNumberFormat="1" applyFont="1" applyFill="1" applyBorder="1" applyAlignment="1">
      <alignment/>
    </xf>
    <xf numFmtId="1" fontId="118" fillId="0" borderId="20" xfId="0" applyNumberFormat="1" applyFont="1" applyFill="1" applyBorder="1" applyAlignment="1" applyProtection="1">
      <alignment vertical="center"/>
      <protection/>
    </xf>
    <xf numFmtId="1" fontId="118" fillId="0" borderId="20" xfId="0" applyNumberFormat="1" applyFont="1" applyFill="1" applyBorder="1" applyAlignment="1" applyProtection="1">
      <alignment vertical="center"/>
      <protection/>
    </xf>
    <xf numFmtId="1" fontId="118" fillId="0" borderId="20" xfId="149" applyNumberFormat="1" applyFont="1" applyFill="1" applyBorder="1" applyAlignment="1" applyProtection="1">
      <alignment vertical="center"/>
      <protection/>
    </xf>
    <xf numFmtId="1" fontId="118" fillId="0" borderId="20" xfId="0" applyNumberFormat="1" applyFont="1" applyFill="1" applyBorder="1" applyAlignment="1">
      <alignment/>
    </xf>
    <xf numFmtId="194" fontId="12" fillId="47" borderId="20" xfId="96" applyNumberFormat="1" applyFont="1" applyFill="1" applyBorder="1" applyAlignment="1" applyProtection="1">
      <alignment vertical="center"/>
      <protection/>
    </xf>
    <xf numFmtId="0" fontId="38" fillId="0" borderId="37" xfId="140" applyFont="1" applyBorder="1" applyAlignment="1">
      <alignment horizontal="center" wrapText="1"/>
      <protection/>
    </xf>
    <xf numFmtId="0" fontId="38" fillId="47" borderId="20" xfId="140" applyFont="1" applyFill="1" applyBorder="1" applyAlignment="1">
      <alignment horizontal="center"/>
      <protection/>
    </xf>
    <xf numFmtId="0" fontId="8" fillId="47" borderId="20" xfId="140" applyFont="1" applyFill="1" applyBorder="1" applyAlignment="1">
      <alignment horizontal="center"/>
      <protection/>
    </xf>
    <xf numFmtId="0" fontId="8" fillId="47" borderId="20" xfId="140" applyFont="1" applyFill="1" applyBorder="1" applyAlignment="1" applyProtection="1">
      <alignment horizontal="center"/>
      <protection/>
    </xf>
    <xf numFmtId="0" fontId="38" fillId="47" borderId="20" xfId="140" applyFont="1" applyFill="1" applyBorder="1" applyAlignment="1" applyProtection="1">
      <alignment horizontal="center"/>
      <protection/>
    </xf>
    <xf numFmtId="0" fontId="8" fillId="0" borderId="20" xfId="140" applyFont="1" applyBorder="1" applyAlignment="1">
      <alignment horizontal="center"/>
      <protection/>
    </xf>
    <xf numFmtId="0" fontId="38" fillId="0" borderId="20" xfId="140" applyFont="1" applyBorder="1" applyAlignment="1">
      <alignment horizontal="center"/>
      <protection/>
    </xf>
    <xf numFmtId="0" fontId="87" fillId="0" borderId="20" xfId="140" applyFont="1" applyBorder="1" applyAlignment="1">
      <alignment horizontal="center"/>
      <protection/>
    </xf>
    <xf numFmtId="41" fontId="161" fillId="52" borderId="23" xfId="97" applyFont="1" applyFill="1" applyBorder="1" applyAlignment="1">
      <alignment/>
    </xf>
    <xf numFmtId="49" fontId="12" fillId="49" borderId="20" xfId="140" applyNumberFormat="1" applyFont="1" applyFill="1" applyBorder="1" applyAlignment="1">
      <alignment horizont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9" xfId="0" applyNumberFormat="1" applyFont="1" applyFill="1" applyBorder="1" applyAlignment="1">
      <alignment horizontal="center" vertical="center" wrapText="1"/>
    </xf>
    <xf numFmtId="0" fontId="30" fillId="0" borderId="0" xfId="136" applyFont="1" applyAlignment="1">
      <alignment horizontal="center"/>
      <protection/>
    </xf>
    <xf numFmtId="49" fontId="30" fillId="47" borderId="0" xfId="136" applyNumberFormat="1" applyFont="1" applyFill="1" applyAlignment="1">
      <alignment horizontal="center"/>
      <protection/>
    </xf>
    <xf numFmtId="49" fontId="30" fillId="0" borderId="0" xfId="136" applyNumberFormat="1" applyFont="1" applyBorder="1" applyAlignment="1">
      <alignment horizontal="center" wrapText="1"/>
      <protection/>
    </xf>
    <xf numFmtId="49" fontId="12" fillId="0" borderId="26" xfId="136" applyNumberFormat="1" applyFont="1" applyFill="1" applyBorder="1" applyAlignment="1">
      <alignment horizontal="center" vertical="center" wrapText="1"/>
      <protection/>
    </xf>
    <xf numFmtId="49" fontId="12" fillId="0" borderId="25" xfId="136" applyNumberFormat="1" applyFont="1" applyFill="1" applyBorder="1" applyAlignment="1">
      <alignment horizontal="center" vertical="center" wrapText="1"/>
      <protection/>
    </xf>
    <xf numFmtId="49" fontId="33" fillId="0" borderId="25" xfId="136" applyNumberFormat="1" applyFont="1" applyFill="1" applyBorder="1" applyAlignment="1">
      <alignment horizontal="center" vertical="center" wrapText="1"/>
      <protection/>
    </xf>
    <xf numFmtId="0" fontId="12" fillId="0" borderId="3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0" fontId="12" fillId="0" borderId="24" xfId="136" applyNumberFormat="1" applyFont="1" applyBorder="1" applyAlignment="1">
      <alignment horizontal="center" vertical="center" wrapText="1"/>
      <protection/>
    </xf>
    <xf numFmtId="0" fontId="12" fillId="0" borderId="48" xfId="136" applyNumberFormat="1" applyFont="1" applyBorder="1" applyAlignment="1">
      <alignment horizontal="center" vertical="center" wrapText="1"/>
      <protection/>
    </xf>
    <xf numFmtId="49" fontId="12" fillId="44" borderId="26" xfId="136" applyNumberFormat="1" applyFont="1" applyFill="1" applyBorder="1" applyAlignment="1">
      <alignment horizontal="center" vertical="center"/>
      <protection/>
    </xf>
    <xf numFmtId="49" fontId="12" fillId="44" borderId="25" xfId="136" applyNumberFormat="1" applyFont="1" applyFill="1" applyBorder="1" applyAlignment="1">
      <alignment horizontal="center" vertical="center"/>
      <protection/>
    </xf>
    <xf numFmtId="0" fontId="62" fillId="3" borderId="26" xfId="136" applyNumberFormat="1" applyFont="1" applyFill="1" applyBorder="1" applyAlignment="1">
      <alignment horizontal="center" vertical="center" wrapText="1"/>
      <protection/>
    </xf>
    <xf numFmtId="0" fontId="62" fillId="3" borderId="25" xfId="136" applyNumberFormat="1" applyFont="1" applyFill="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2" fillId="0" borderId="26" xfId="136" applyNumberFormat="1" applyFont="1" applyBorder="1" applyAlignment="1">
      <alignment horizontal="center" vertical="center" wrapText="1"/>
      <protection/>
    </xf>
    <xf numFmtId="49" fontId="12" fillId="0" borderId="49" xfId="136" applyNumberFormat="1" applyFont="1" applyBorder="1" applyAlignment="1">
      <alignment horizontal="center" vertical="center" wrapText="1"/>
      <protection/>
    </xf>
    <xf numFmtId="49" fontId="12" fillId="0" borderId="25" xfId="136" applyNumberFormat="1" applyFont="1" applyBorder="1" applyAlignment="1">
      <alignment horizontal="center" vertical="center" wrapText="1"/>
      <protection/>
    </xf>
    <xf numFmtId="49" fontId="23" fillId="0" borderId="22" xfId="136" applyNumberFormat="1" applyFont="1" applyFill="1" applyBorder="1" applyAlignment="1">
      <alignment horizontal="center" vertical="center"/>
      <protection/>
    </xf>
    <xf numFmtId="49" fontId="12" fillId="0" borderId="20"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47"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20" xfId="136" applyNumberFormat="1" applyFont="1" applyBorder="1" applyAlignment="1">
      <alignment horizontal="center" vertical="center" wrapText="1"/>
      <protection/>
    </xf>
    <xf numFmtId="49" fontId="37" fillId="0" borderId="0" xfId="136" applyNumberFormat="1" applyFont="1" applyBorder="1" applyAlignment="1">
      <alignment horizontal="center" wrapText="1"/>
      <protection/>
    </xf>
    <xf numFmtId="0" fontId="61" fillId="3" borderId="26" xfId="136" applyNumberFormat="1" applyFont="1" applyFill="1" applyBorder="1" applyAlignment="1">
      <alignment horizontal="center" vertical="center" wrapText="1"/>
      <protection/>
    </xf>
    <xf numFmtId="0" fontId="61"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40" fillId="47" borderId="39" xfId="136" applyNumberFormat="1" applyFont="1" applyFill="1" applyBorder="1" applyAlignment="1" applyProtection="1">
      <alignment horizontal="center" vertical="center" wrapText="1"/>
      <protection/>
    </xf>
    <xf numFmtId="3" fontId="40" fillId="47" borderId="23" xfId="136" applyNumberFormat="1" applyFont="1" applyFill="1" applyBorder="1" applyAlignment="1" applyProtection="1">
      <alignment horizontal="center" vertical="center" wrapText="1"/>
      <protection/>
    </xf>
    <xf numFmtId="49" fontId="12" fillId="0" borderId="20" xfId="136" applyNumberFormat="1" applyFont="1" applyFill="1" applyBorder="1" applyAlignment="1" applyProtection="1">
      <alignment horizontal="center" vertical="center" wrapText="1"/>
      <protection/>
    </xf>
    <xf numFmtId="3" fontId="12" fillId="47" borderId="21" xfId="136" applyNumberFormat="1" applyFont="1" applyFill="1" applyBorder="1" applyAlignment="1" applyProtection="1">
      <alignment horizontal="center" vertical="center" wrapText="1"/>
      <protection/>
    </xf>
    <xf numFmtId="3" fontId="12" fillId="47" borderId="23" xfId="136" applyNumberFormat="1" applyFont="1" applyFill="1" applyBorder="1" applyAlignment="1" applyProtection="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47"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20" xfId="136" applyNumberFormat="1" applyFont="1" applyFill="1" applyBorder="1" applyAlignment="1">
      <alignment horizontal="center" vertical="center" wrapText="1"/>
      <protection/>
    </xf>
    <xf numFmtId="49" fontId="11" fillId="0" borderId="22" xfId="136" applyNumberFormat="1" applyFont="1" applyFill="1" applyBorder="1" applyAlignment="1">
      <alignment horizontal="center" vertical="center" wrapText="1"/>
      <protection/>
    </xf>
    <xf numFmtId="49" fontId="11" fillId="0" borderId="49" xfId="136" applyNumberFormat="1" applyFont="1" applyFill="1" applyBorder="1" applyAlignment="1">
      <alignment horizontal="center" vertical="center" wrapText="1"/>
      <protection/>
    </xf>
    <xf numFmtId="49" fontId="11" fillId="0" borderId="25"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3" fillId="3" borderId="26" xfId="136" applyNumberFormat="1" applyFont="1" applyFill="1" applyBorder="1" applyAlignment="1">
      <alignment horizontal="center" vertical="center" wrapText="1"/>
      <protection/>
    </xf>
    <xf numFmtId="49" fontId="73" fillId="3" borderId="25" xfId="136" applyNumberFormat="1" applyFont="1" applyFill="1" applyBorder="1" applyAlignment="1">
      <alignment horizontal="center" vertical="center" wrapText="1"/>
      <protection/>
    </xf>
    <xf numFmtId="49" fontId="74" fillId="3" borderId="26" xfId="136" applyNumberFormat="1" applyFont="1" applyFill="1" applyBorder="1" applyAlignment="1">
      <alignment horizontal="center" vertical="center" wrapText="1"/>
      <protection/>
    </xf>
    <xf numFmtId="49" fontId="74" fillId="3" borderId="25" xfId="136" applyNumberFormat="1" applyFont="1" applyFill="1" applyBorder="1" applyAlignment="1">
      <alignment horizontal="center" vertical="center" wrapText="1"/>
      <protection/>
    </xf>
    <xf numFmtId="49" fontId="12" fillId="44" borderId="26" xfId="136" applyNumberFormat="1" applyFont="1" applyFill="1" applyBorder="1" applyAlignment="1">
      <alignment horizontal="center"/>
      <protection/>
    </xf>
    <xf numFmtId="49" fontId="12" fillId="44" borderId="25" xfId="136" applyNumberFormat="1" applyFont="1" applyFill="1" applyBorder="1" applyAlignment="1">
      <alignment horizontal="center"/>
      <protection/>
    </xf>
    <xf numFmtId="49" fontId="26" fillId="0" borderId="26" xfId="136" applyNumberFormat="1" applyFont="1" applyFill="1" applyBorder="1" applyAlignment="1">
      <alignment horizontal="center" vertical="center" wrapText="1"/>
      <protection/>
    </xf>
    <xf numFmtId="49" fontId="26" fillId="0" borderId="25" xfId="136" applyNumberFormat="1" applyFont="1" applyFill="1" applyBorder="1" applyAlignment="1">
      <alignment horizontal="center" vertical="center" wrapText="1"/>
      <protection/>
    </xf>
    <xf numFmtId="0" fontId="11" fillId="0" borderId="3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0" fontId="11" fillId="0" borderId="24" xfId="136" applyNumberFormat="1" applyFont="1" applyFill="1" applyBorder="1" applyAlignment="1">
      <alignment horizontal="center" vertical="center" wrapText="1"/>
      <protection/>
    </xf>
    <xf numFmtId="0" fontId="11" fillId="0" borderId="48"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37" xfId="136" applyNumberFormat="1" applyFont="1" applyFill="1" applyBorder="1" applyAlignment="1">
      <alignment horizontal="center" vertical="center" wrapText="1"/>
      <protection/>
    </xf>
    <xf numFmtId="49" fontId="11" fillId="0" borderId="26" xfId="136" applyNumberFormat="1" applyFont="1" applyFill="1" applyBorder="1" applyAlignment="1">
      <alignment horizontal="center" vertical="center" wrapText="1"/>
      <protection/>
    </xf>
    <xf numFmtId="49" fontId="11" fillId="0" borderId="39" xfId="136" applyNumberFormat="1" applyFont="1" applyFill="1" applyBorder="1" applyAlignment="1">
      <alignment horizontal="center" vertical="center" wrapText="1"/>
      <protection/>
    </xf>
    <xf numFmtId="49" fontId="11" fillId="0" borderId="23"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37" fillId="0" borderId="0" xfId="136" applyNumberFormat="1" applyFont="1" applyBorder="1" applyAlignment="1">
      <alignment horizontal="center"/>
      <protection/>
    </xf>
    <xf numFmtId="49" fontId="30" fillId="0" borderId="0" xfId="136" applyNumberFormat="1" applyFont="1" applyBorder="1" applyAlignment="1">
      <alignment horizontal="center"/>
      <protection/>
    </xf>
    <xf numFmtId="49" fontId="12" fillId="0" borderId="3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24" xfId="136" applyNumberFormat="1" applyFont="1" applyFill="1" applyBorder="1" applyAlignment="1">
      <alignment horizontal="center" vertical="center" wrapText="1"/>
      <protection/>
    </xf>
    <xf numFmtId="49" fontId="12" fillId="0" borderId="48"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37"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44" borderId="26" xfId="136" applyNumberFormat="1" applyFont="1" applyFill="1" applyBorder="1" applyAlignment="1">
      <alignment horizontal="center" vertical="center" wrapText="1"/>
      <protection/>
    </xf>
    <xf numFmtId="49" fontId="12" fillId="44" borderId="25" xfId="136" applyNumberFormat="1" applyFont="1" applyFill="1" applyBorder="1" applyAlignment="1">
      <alignment horizontal="center" vertical="center" wrapText="1"/>
      <protection/>
    </xf>
    <xf numFmtId="49" fontId="21" fillId="0" borderId="26" xfId="136" applyNumberFormat="1" applyFont="1" applyBorder="1" applyAlignment="1">
      <alignment horizontal="center" wrapText="1"/>
      <protection/>
    </xf>
    <xf numFmtId="49" fontId="21" fillId="0" borderId="25"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19" fillId="0" borderId="0" xfId="136" applyNumberFormat="1" applyFont="1" applyAlignment="1">
      <alignment horizontal="center" wrapText="1"/>
      <protection/>
    </xf>
    <xf numFmtId="49" fontId="23" fillId="0" borderId="22" xfId="136" applyNumberFormat="1" applyFont="1" applyBorder="1" applyAlignment="1">
      <alignment horizontal="left"/>
      <protection/>
    </xf>
    <xf numFmtId="49" fontId="23" fillId="0" borderId="0" xfId="136" applyNumberFormat="1" applyFont="1" applyAlignment="1">
      <alignment horizontal="center"/>
      <protection/>
    </xf>
    <xf numFmtId="49" fontId="62" fillId="3" borderId="26" xfId="136" applyNumberFormat="1" applyFont="1" applyFill="1" applyBorder="1" applyAlignment="1">
      <alignment horizontal="center" wrapText="1"/>
      <protection/>
    </xf>
    <xf numFmtId="49" fontId="62" fillId="3" borderId="25" xfId="136" applyNumberFormat="1" applyFont="1" applyFill="1" applyBorder="1" applyAlignment="1">
      <alignment horizontal="center" wrapText="1"/>
      <protection/>
    </xf>
    <xf numFmtId="49" fontId="61" fillId="3" borderId="26" xfId="136" applyNumberFormat="1" applyFont="1" applyFill="1" applyBorder="1" applyAlignment="1">
      <alignment horizontal="center" wrapText="1"/>
      <protection/>
    </xf>
    <xf numFmtId="49" fontId="61" fillId="3" borderId="25" xfId="136" applyNumberFormat="1" applyFont="1" applyFill="1" applyBorder="1" applyAlignment="1">
      <alignment horizontal="center" wrapText="1"/>
      <protection/>
    </xf>
    <xf numFmtId="49" fontId="7" fillId="0" borderId="20" xfId="136" applyNumberFormat="1" applyFont="1" applyBorder="1" applyAlignment="1">
      <alignment horizontal="center"/>
      <protection/>
    </xf>
    <xf numFmtId="49" fontId="23" fillId="0" borderId="0" xfId="136" applyNumberFormat="1" applyFont="1" applyBorder="1" applyAlignment="1">
      <alignment horizontal="left"/>
      <protection/>
    </xf>
    <xf numFmtId="49" fontId="7" fillId="0" borderId="20" xfId="136" applyNumberFormat="1" applyFont="1" applyFill="1" applyBorder="1" applyAlignment="1">
      <alignment horizontal="center" vertical="center" wrapText="1"/>
      <protection/>
    </xf>
    <xf numFmtId="49" fontId="25" fillId="0" borderId="20" xfId="136" applyNumberFormat="1" applyFont="1" applyFill="1" applyBorder="1" applyAlignment="1">
      <alignment horizontal="center" vertical="center" wrapText="1"/>
      <protection/>
    </xf>
    <xf numFmtId="49" fontId="82" fillId="4" borderId="21" xfId="139" applyNumberFormat="1" applyFont="1" applyFill="1" applyBorder="1" applyAlignment="1">
      <alignment horizontal="center" vertical="center" wrapText="1"/>
      <protection/>
    </xf>
    <xf numFmtId="49" fontId="82" fillId="4" borderId="39" xfId="139" applyNumberFormat="1" applyFont="1" applyFill="1" applyBorder="1" applyAlignment="1">
      <alignment horizontal="center" vertical="center" wrapText="1"/>
      <protection/>
    </xf>
    <xf numFmtId="49" fontId="82"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26" xfId="139" applyNumberFormat="1" applyFont="1" applyBorder="1" applyAlignment="1">
      <alignment horizontal="center" vertical="center" wrapText="1"/>
      <protection/>
    </xf>
    <xf numFmtId="49" fontId="90" fillId="0" borderId="25"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49" xfId="139" applyNumberFormat="1" applyFont="1" applyFill="1" applyBorder="1" applyAlignment="1">
      <alignment horizontal="center" vertical="center"/>
      <protection/>
    </xf>
    <xf numFmtId="49" fontId="11" fillId="0" borderId="20" xfId="139" applyNumberFormat="1" applyFont="1" applyFill="1" applyBorder="1" applyAlignment="1">
      <alignment horizontal="center" vertical="center" wrapText="1"/>
      <protection/>
    </xf>
    <xf numFmtId="49" fontId="11" fillId="0" borderId="21" xfId="139" applyNumberFormat="1" applyFont="1" applyFill="1" applyBorder="1" applyAlignment="1">
      <alignment horizontal="center" vertical="center" wrapText="1"/>
      <protection/>
    </xf>
    <xf numFmtId="49" fontId="11" fillId="0" borderId="39" xfId="139" applyNumberFormat="1" applyFont="1" applyFill="1" applyBorder="1" applyAlignment="1">
      <alignment horizontal="center" vertical="center" wrapText="1"/>
      <protection/>
    </xf>
    <xf numFmtId="49" fontId="11" fillId="0" borderId="23"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49" fontId="92" fillId="3" borderId="26" xfId="139" applyNumberFormat="1" applyFont="1" applyFill="1" applyBorder="1" applyAlignment="1">
      <alignment horizontal="center" vertical="center" wrapText="1"/>
      <protection/>
    </xf>
    <xf numFmtId="49" fontId="92" fillId="3" borderId="25"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47"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26" xfId="139" applyNumberFormat="1" applyFont="1" applyBorder="1" applyAlignment="1">
      <alignment horizontal="center" vertical="center" wrapText="1"/>
      <protection/>
    </xf>
    <xf numFmtId="49" fontId="11"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7" fillId="0" borderId="0" xfId="139" applyNumberFormat="1" applyFont="1" applyBorder="1" applyAlignment="1">
      <alignment horizontal="left"/>
      <protection/>
    </xf>
    <xf numFmtId="49" fontId="11" fillId="0" borderId="3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24" xfId="139" applyNumberFormat="1" applyFont="1" applyFill="1" applyBorder="1" applyAlignment="1">
      <alignment horizontal="center" vertical="center"/>
      <protection/>
    </xf>
    <xf numFmtId="49" fontId="11" fillId="0" borderId="48"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26"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wrapText="1"/>
      <protection/>
    </xf>
    <xf numFmtId="49" fontId="91" fillId="3" borderId="26" xfId="139" applyNumberFormat="1" applyFont="1" applyFill="1" applyBorder="1" applyAlignment="1">
      <alignment horizontal="center" vertical="center" wrapText="1"/>
      <protection/>
    </xf>
    <xf numFmtId="49" fontId="91" fillId="3" borderId="25" xfId="139" applyNumberFormat="1" applyFont="1" applyFill="1" applyBorder="1" applyAlignment="1">
      <alignment horizontal="center" vertical="center" wrapText="1"/>
      <protection/>
    </xf>
    <xf numFmtId="49" fontId="11" fillId="0" borderId="25" xfId="139" applyNumberFormat="1" applyFont="1" applyFill="1" applyBorder="1" applyAlignment="1">
      <alignment horizontal="center" vertical="center" wrapText="1"/>
      <protection/>
    </xf>
    <xf numFmtId="0" fontId="74" fillId="3" borderId="26" xfId="139" applyFont="1" applyFill="1" applyBorder="1" applyAlignment="1">
      <alignment horizontal="center" vertical="center" wrapText="1"/>
      <protection/>
    </xf>
    <xf numFmtId="0" fontId="74" fillId="3" borderId="25"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25" xfId="139" applyFont="1" applyBorder="1" applyAlignment="1">
      <alignment horizontal="center" vertical="center" wrapText="1"/>
      <protection/>
    </xf>
    <xf numFmtId="0" fontId="11" fillId="0" borderId="20" xfId="139" applyFont="1" applyBorder="1" applyAlignment="1">
      <alignment horizontal="center" vertical="center" wrapText="1"/>
      <protection/>
    </xf>
    <xf numFmtId="0" fontId="11" fillId="0" borderId="21" xfId="139" applyFont="1" applyBorder="1" applyAlignment="1">
      <alignment horizontal="center" vertical="center" wrapText="1"/>
      <protection/>
    </xf>
    <xf numFmtId="0" fontId="11" fillId="0" borderId="39" xfId="139" applyFont="1" applyBorder="1" applyAlignment="1">
      <alignment horizontal="center" vertical="center" wrapText="1"/>
      <protection/>
    </xf>
    <xf numFmtId="0" fontId="11" fillId="0" borderId="23" xfId="139" applyFont="1" applyBorder="1" applyAlignment="1">
      <alignment horizontal="center" vertical="center" wrapText="1"/>
      <protection/>
    </xf>
    <xf numFmtId="0" fontId="26" fillId="0" borderId="26" xfId="139" applyFont="1" applyBorder="1" applyAlignment="1">
      <alignment horizontal="center" vertical="center" wrapText="1"/>
      <protection/>
    </xf>
    <xf numFmtId="0" fontId="26" fillId="0" borderId="25" xfId="139" applyFont="1" applyBorder="1" applyAlignment="1">
      <alignment horizontal="center" vertical="center" wrapText="1"/>
      <protection/>
    </xf>
    <xf numFmtId="49" fontId="11" fillId="0" borderId="19"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22" xfId="139" applyNumberFormat="1" applyFont="1" applyFill="1" applyBorder="1" applyAlignment="1">
      <alignment horizontal="center" vertical="center"/>
      <protection/>
    </xf>
    <xf numFmtId="0" fontId="18" fillId="0" borderId="22" xfId="139" applyFont="1" applyBorder="1" applyAlignment="1">
      <alignment horizontal="left"/>
      <protection/>
    </xf>
    <xf numFmtId="0" fontId="11" fillId="0" borderId="26" xfId="139" applyFont="1" applyBorder="1" applyAlignment="1">
      <alignment horizontal="center" vertical="center"/>
      <protection/>
    </xf>
    <xf numFmtId="0" fontId="11" fillId="0" borderId="49" xfId="139" applyFont="1" applyBorder="1" applyAlignment="1">
      <alignment horizontal="center" vertical="center"/>
      <protection/>
    </xf>
    <xf numFmtId="0" fontId="11" fillId="0" borderId="25"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26" xfId="139" applyFont="1" applyFill="1" applyBorder="1" applyAlignment="1">
      <alignment horizontal="center" vertical="center" wrapText="1"/>
      <protection/>
    </xf>
    <xf numFmtId="0" fontId="73"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3" fontId="0" fillId="47"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17" fillId="0" borderId="20" xfId="139" applyFont="1" applyBorder="1" applyAlignment="1">
      <alignment horizontal="center" vertical="center" wrapText="1"/>
      <protection/>
    </xf>
    <xf numFmtId="0" fontId="19" fillId="0" borderId="0" xfId="139" applyFont="1" applyAlignment="1">
      <alignment horizontal="center"/>
      <protection/>
    </xf>
    <xf numFmtId="0" fontId="11" fillId="0" borderId="20"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35" xfId="139" applyFont="1" applyBorder="1" applyAlignment="1">
      <alignment horizontal="center" vertical="center" wrapText="1"/>
      <protection/>
    </xf>
    <xf numFmtId="0" fontId="11" fillId="0" borderId="19"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0" fontId="11" fillId="0" borderId="24"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48" xfId="139" applyFont="1" applyBorder="1" applyAlignment="1">
      <alignment horizontal="center" vertical="center" wrapText="1"/>
      <protection/>
    </xf>
    <xf numFmtId="0" fontId="11" fillId="0" borderId="20" xfId="139" applyFont="1" applyBorder="1" applyAlignment="1">
      <alignment horizontal="center" vertical="center"/>
      <protection/>
    </xf>
    <xf numFmtId="49" fontId="24" fillId="0" borderId="22" xfId="139" applyNumberFormat="1" applyFont="1" applyBorder="1" applyAlignment="1">
      <alignment horizontal="center"/>
      <protection/>
    </xf>
    <xf numFmtId="49" fontId="80" fillId="0" borderId="20" xfId="139" applyNumberFormat="1" applyFont="1" applyBorder="1" applyAlignment="1">
      <alignment horizontal="center" vertical="center" wrapText="1"/>
      <protection/>
    </xf>
    <xf numFmtId="49" fontId="17"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7"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85" fillId="0" borderId="0" xfId="139" applyNumberFormat="1" applyFont="1" applyAlignment="1">
      <alignment horizontal="center"/>
      <protection/>
    </xf>
    <xf numFmtId="49" fontId="11" fillId="0" borderId="20" xfId="139" applyNumberFormat="1" applyFont="1" applyFill="1" applyBorder="1" applyAlignment="1">
      <alignment horizontal="center" vertical="center"/>
      <protection/>
    </xf>
    <xf numFmtId="49" fontId="83" fillId="3" borderId="26" xfId="139" applyNumberFormat="1" applyFont="1" applyFill="1" applyBorder="1" applyAlignment="1">
      <alignment horizontal="center" vertical="center" wrapText="1"/>
      <protection/>
    </xf>
    <xf numFmtId="49" fontId="83" fillId="3" borderId="25" xfId="139" applyNumberFormat="1" applyFont="1" applyFill="1" applyBorder="1" applyAlignment="1">
      <alignment horizontal="center" vertical="center" wrapText="1"/>
      <protection/>
    </xf>
    <xf numFmtId="49" fontId="81" fillId="3" borderId="26" xfId="139" applyNumberFormat="1" applyFont="1" applyFill="1" applyBorder="1" applyAlignment="1">
      <alignment horizontal="center" vertical="center" wrapText="1"/>
      <protection/>
    </xf>
    <xf numFmtId="49" fontId="81" fillId="3" borderId="25" xfId="139" applyNumberFormat="1" applyFont="1" applyFill="1" applyBorder="1" applyAlignment="1">
      <alignment horizontal="center" vertical="center" wrapText="1"/>
      <protection/>
    </xf>
    <xf numFmtId="49" fontId="11" fillId="0" borderId="21" xfId="139" applyNumberFormat="1" applyFont="1" applyBorder="1" applyAlignment="1">
      <alignment horizontal="center" vertical="center" wrapText="1"/>
      <protection/>
    </xf>
    <xf numFmtId="49" fontId="11" fillId="0" borderId="39" xfId="139" applyNumberFormat="1" applyFont="1" applyBorder="1" applyAlignment="1">
      <alignment horizontal="center" vertical="center" wrapText="1"/>
      <protection/>
    </xf>
    <xf numFmtId="49" fontId="11" fillId="0" borderId="23" xfId="139" applyNumberFormat="1" applyFont="1" applyBorder="1" applyAlignment="1">
      <alignment horizontal="center" vertical="center" wrapText="1"/>
      <protection/>
    </xf>
    <xf numFmtId="49" fontId="37" fillId="0" borderId="0" xfId="139" applyNumberFormat="1" applyFont="1" applyBorder="1" applyAlignment="1">
      <alignment horizontal="left" wrapText="1"/>
      <protection/>
    </xf>
    <xf numFmtId="49" fontId="23" fillId="0" borderId="22" xfId="139" applyNumberFormat="1" applyFont="1" applyBorder="1" applyAlignment="1">
      <alignment horizontal="left"/>
      <protection/>
    </xf>
    <xf numFmtId="49" fontId="11" fillId="0" borderId="49"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26" xfId="139" applyNumberFormat="1" applyFont="1" applyBorder="1" applyAlignment="1">
      <alignment horizontal="center" vertical="center" wrapText="1"/>
      <protection/>
    </xf>
    <xf numFmtId="49" fontId="12" fillId="0" borderId="25"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26" xfId="139" applyNumberFormat="1" applyFont="1" applyBorder="1" applyAlignment="1">
      <alignment horizontal="center" vertical="center" wrapText="1"/>
      <protection/>
    </xf>
    <xf numFmtId="49" fontId="24" fillId="0" borderId="25" xfId="139" applyNumberFormat="1" applyFont="1" applyBorder="1" applyAlignment="1">
      <alignment horizontal="center" vertical="center" wrapText="1"/>
      <protection/>
    </xf>
    <xf numFmtId="49" fontId="96" fillId="3" borderId="26" xfId="139" applyNumberFormat="1" applyFont="1" applyFill="1" applyBorder="1" applyAlignment="1">
      <alignment horizontal="center" vertical="center" wrapText="1"/>
      <protection/>
    </xf>
    <xf numFmtId="49" fontId="96" fillId="3" borderId="25" xfId="139" applyNumberFormat="1"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wrapText="1"/>
      <protection/>
    </xf>
    <xf numFmtId="49" fontId="95" fillId="3" borderId="25"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37" xfId="139" applyNumberFormat="1" applyFont="1" applyFill="1" applyBorder="1" applyAlignment="1">
      <alignment horizontal="center" vertical="center" wrapText="1"/>
      <protection/>
    </xf>
    <xf numFmtId="49" fontId="11" fillId="0" borderId="49" xfId="139" applyNumberFormat="1" applyFont="1" applyFill="1" applyBorder="1" applyAlignment="1">
      <alignment horizontal="center" vertical="center"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1" fillId="47" borderId="26" xfId="139" applyNumberFormat="1" applyFont="1" applyFill="1" applyBorder="1" applyAlignment="1">
      <alignment horizontal="center" vertical="center"/>
      <protection/>
    </xf>
    <xf numFmtId="49" fontId="11" fillId="47" borderId="25" xfId="139" applyNumberFormat="1" applyFont="1" applyFill="1" applyBorder="1" applyAlignment="1">
      <alignment horizontal="center" vertical="center"/>
      <protection/>
    </xf>
    <xf numFmtId="49" fontId="11" fillId="0" borderId="3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11" fillId="0" borderId="24" xfId="139" applyNumberFormat="1" applyFont="1" applyFill="1" applyBorder="1" applyAlignment="1">
      <alignment horizontal="center" vertical="center" wrapText="1"/>
      <protection/>
    </xf>
    <xf numFmtId="49" fontId="11" fillId="0" borderId="48" xfId="139" applyNumberFormat="1" applyFont="1" applyFill="1" applyBorder="1" applyAlignment="1">
      <alignment horizontal="center" vertical="center" wrapText="1"/>
      <protection/>
    </xf>
    <xf numFmtId="0" fontId="88" fillId="0" borderId="49" xfId="139" applyFont="1" applyFill="1" applyBorder="1" applyAlignment="1">
      <alignment horizontal="center" vertical="center" wrapText="1"/>
      <protection/>
    </xf>
    <xf numFmtId="0" fontId="88" fillId="0" borderId="25" xfId="139" applyFont="1" applyFill="1" applyBorder="1" applyAlignment="1">
      <alignment horizontal="center" vertical="center" wrapText="1"/>
      <protection/>
    </xf>
    <xf numFmtId="49" fontId="95" fillId="3" borderId="26" xfId="139" applyNumberFormat="1" applyFont="1" applyFill="1" applyBorder="1" applyAlignment="1">
      <alignment horizontal="center" vertical="center"/>
      <protection/>
    </xf>
    <xf numFmtId="49" fontId="95" fillId="3" borderId="25"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8" fillId="0" borderId="22" xfId="139" applyNumberFormat="1" applyFont="1" applyFill="1" applyBorder="1" applyAlignment="1">
      <alignment horizontal="center" vertical="center"/>
      <protection/>
    </xf>
    <xf numFmtId="49" fontId="96" fillId="3" borderId="26" xfId="139" applyNumberFormat="1" applyFont="1" applyFill="1" applyBorder="1" applyAlignment="1">
      <alignment horizontal="center" vertical="center"/>
      <protection/>
    </xf>
    <xf numFmtId="49" fontId="96" fillId="3" borderId="25" xfId="139" applyNumberFormat="1" applyFont="1" applyFill="1" applyBorder="1" applyAlignment="1">
      <alignment horizontal="center" vertical="center"/>
      <protection/>
    </xf>
    <xf numFmtId="49" fontId="24" fillId="0" borderId="26" xfId="139" applyNumberFormat="1" applyFont="1" applyFill="1" applyBorder="1" applyAlignment="1">
      <alignment horizontal="center" vertical="center"/>
      <protection/>
    </xf>
    <xf numFmtId="49" fontId="24" fillId="0" borderId="25" xfId="139" applyNumberFormat="1" applyFont="1" applyFill="1" applyBorder="1" applyAlignment="1">
      <alignment horizontal="center" vertical="center"/>
      <protection/>
    </xf>
    <xf numFmtId="0" fontId="30" fillId="0" borderId="0" xfId="139" applyFont="1" applyAlignment="1">
      <alignment horizontal="center"/>
      <protection/>
    </xf>
    <xf numFmtId="0" fontId="12" fillId="0" borderId="20" xfId="139" applyFont="1" applyFill="1" applyBorder="1" applyAlignment="1">
      <alignment horizontal="center" vertical="center" wrapText="1"/>
      <protection/>
    </xf>
    <xf numFmtId="0" fontId="34" fillId="47" borderId="0" xfId="139" applyFont="1" applyFill="1" applyBorder="1" applyAlignment="1">
      <alignment horizontal="center"/>
      <protection/>
    </xf>
    <xf numFmtId="49" fontId="12" fillId="0" borderId="3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24" xfId="139" applyNumberFormat="1" applyFont="1" applyFill="1" applyBorder="1" applyAlignment="1">
      <alignment horizontal="center" vertical="center"/>
      <protection/>
    </xf>
    <xf numFmtId="49" fontId="12" fillId="0" borderId="48"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37" xfId="139" applyNumberFormat="1" applyFont="1" applyFill="1" applyBorder="1" applyAlignment="1">
      <alignment horizontal="center" vertical="center"/>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49" fontId="30" fillId="47" borderId="50" xfId="0" applyNumberFormat="1" applyFont="1" applyFill="1" applyBorder="1" applyAlignment="1">
      <alignment horizontal="center" vertical="center"/>
    </xf>
    <xf numFmtId="49" fontId="30" fillId="47" borderId="51"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9"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8"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9"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1" fillId="0" borderId="0" xfId="0" applyNumberFormat="1" applyFont="1" applyFill="1" applyAlignment="1">
      <alignment horizontal="left"/>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9" fillId="0" borderId="0" xfId="0"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39" fillId="0" borderId="0" xfId="0" applyNumberFormat="1" applyFont="1" applyFill="1" applyAlignment="1">
      <alignment horizontal="center"/>
    </xf>
    <xf numFmtId="49" fontId="12" fillId="0" borderId="2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49" fontId="12"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0" fontId="11" fillId="0" borderId="0" xfId="0" applyNumberFormat="1" applyFont="1" applyFill="1" applyBorder="1" applyAlignment="1">
      <alignment horizontal="left" wrapText="1"/>
    </xf>
    <xf numFmtId="0" fontId="34" fillId="0" borderId="0" xfId="0" applyNumberFormat="1" applyFont="1" applyFill="1" applyAlignment="1">
      <alignment horizontal="left"/>
    </xf>
    <xf numFmtId="0" fontId="34"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8" fillId="0" borderId="20" xfId="0" applyNumberFormat="1" applyFont="1" applyFill="1" applyBorder="1" applyAlignment="1" applyProtection="1">
      <alignment horizontal="center" vertical="center" wrapText="1"/>
      <protection/>
    </xf>
    <xf numFmtId="49" fontId="21" fillId="0" borderId="41"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0" borderId="26" xfId="0" applyNumberFormat="1" applyFont="1" applyFill="1" applyBorder="1" applyAlignment="1" applyProtection="1">
      <alignment horizontal="center" vertical="center" wrapText="1"/>
      <protection/>
    </xf>
    <xf numFmtId="49" fontId="7" fillId="50" borderId="25"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12" fillId="0" borderId="52" xfId="0" applyNumberFormat="1" applyFont="1" applyFill="1" applyBorder="1" applyAlignment="1">
      <alignment horizontal="center" vertical="center" wrapText="1"/>
    </xf>
    <xf numFmtId="0" fontId="12" fillId="0" borderId="53"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54"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49" fontId="12" fillId="0" borderId="53" xfId="0" applyNumberFormat="1" applyFont="1" applyFill="1" applyBorder="1" applyAlignment="1" applyProtection="1">
      <alignment horizontal="center" vertical="center" wrapText="1"/>
      <protection/>
    </xf>
    <xf numFmtId="49" fontId="23" fillId="0" borderId="55" xfId="0" applyNumberFormat="1" applyFont="1" applyFill="1" applyBorder="1" applyAlignment="1">
      <alignment horizontal="center"/>
    </xf>
    <xf numFmtId="49" fontId="12" fillId="0" borderId="53" xfId="0" applyNumberFormat="1" applyFont="1" applyFill="1" applyBorder="1" applyAlignment="1">
      <alignment horizontal="center" vertical="center" wrapText="1"/>
    </xf>
    <xf numFmtId="1" fontId="12" fillId="0" borderId="53" xfId="0" applyNumberFormat="1" applyFont="1" applyFill="1" applyBorder="1" applyAlignment="1">
      <alignment horizontal="center" vertical="center"/>
    </xf>
    <xf numFmtId="49" fontId="26" fillId="0" borderId="41"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30" fillId="0" borderId="0" xfId="140" applyNumberFormat="1" applyFont="1" applyFill="1" applyBorder="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left"/>
      <protection/>
    </xf>
    <xf numFmtId="0" fontId="19" fillId="0" borderId="0" xfId="137" applyNumberFormat="1" applyFont="1" applyFill="1" applyAlignment="1">
      <alignment horizontal="center"/>
      <protection/>
    </xf>
    <xf numFmtId="49" fontId="17" fillId="0" borderId="26" xfId="140" applyNumberFormat="1" applyFont="1" applyFill="1" applyBorder="1" applyAlignment="1">
      <alignment horizontal="center" vertical="center" wrapText="1"/>
      <protection/>
    </xf>
    <xf numFmtId="49" fontId="17" fillId="0" borderId="25" xfId="140" applyNumberFormat="1" applyFont="1" applyFill="1" applyBorder="1" applyAlignment="1">
      <alignment horizontal="center" vertical="center" wrapText="1"/>
      <protection/>
    </xf>
    <xf numFmtId="0" fontId="37" fillId="0" borderId="0" xfId="140" applyNumberFormat="1" applyFont="1" applyFill="1" applyBorder="1" applyAlignment="1">
      <alignment horizontal="center" wrapText="1"/>
      <protection/>
    </xf>
    <xf numFmtId="0" fontId="37" fillId="0" borderId="19" xfId="140" applyNumberFormat="1" applyFont="1" applyFill="1" applyBorder="1" applyAlignment="1">
      <alignment horizontal="center"/>
      <protection/>
    </xf>
    <xf numFmtId="0" fontId="30" fillId="0" borderId="0" xfId="140" applyNumberFormat="1" applyFont="1" applyFill="1" applyBorder="1" applyAlignment="1">
      <alignment horizontal="left" wrapText="1"/>
      <protection/>
    </xf>
    <xf numFmtId="49" fontId="17" fillId="0" borderId="0" xfId="140" applyNumberFormat="1" applyFont="1" applyFill="1" applyBorder="1" applyAlignment="1">
      <alignment horizontal="center" wrapText="1"/>
      <protection/>
    </xf>
    <xf numFmtId="49" fontId="17" fillId="0" borderId="20" xfId="140" applyNumberFormat="1" applyFont="1" applyFill="1" applyBorder="1" applyAlignment="1">
      <alignment horizontal="center" vertical="center" wrapText="1" readingOrder="1"/>
      <protection/>
    </xf>
    <xf numFmtId="0" fontId="17" fillId="0" borderId="20" xfId="140" applyFont="1" applyFill="1" applyBorder="1" applyAlignment="1">
      <alignment horizontal="center" vertical="center" wrapText="1" readingOrder="1"/>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3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24" xfId="140" applyNumberFormat="1" applyFont="1" applyFill="1" applyBorder="1" applyAlignment="1">
      <alignment horizontal="center" vertical="center" wrapText="1" readingOrder="1"/>
      <protection/>
    </xf>
    <xf numFmtId="49" fontId="17" fillId="0" borderId="48" xfId="140" applyNumberFormat="1" applyFont="1" applyFill="1" applyBorder="1" applyAlignment="1">
      <alignment horizontal="center" vertical="center" wrapText="1" readingOrder="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0" fontId="30" fillId="0" borderId="0" xfId="137" applyFont="1" applyFill="1" applyAlignment="1">
      <alignment horizontal="left"/>
      <protection/>
    </xf>
    <xf numFmtId="0" fontId="30" fillId="0" borderId="0" xfId="137" applyNumberFormat="1" applyFont="1" applyFill="1" applyAlignment="1">
      <alignment horizontal="center"/>
      <protection/>
    </xf>
    <xf numFmtId="0" fontId="17" fillId="0" borderId="26" xfId="140" applyFont="1" applyFill="1" applyBorder="1" applyAlignment="1">
      <alignment horizontal="center" vertical="center" wrapText="1"/>
      <protection/>
    </xf>
    <xf numFmtId="0" fontId="17" fillId="0" borderId="25" xfId="140" applyFont="1" applyFill="1" applyBorder="1" applyAlignment="1">
      <alignment horizontal="center" vertical="center" wrapText="1"/>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left" wrapText="1"/>
      <protection/>
    </xf>
    <xf numFmtId="0" fontId="30" fillId="0" borderId="0" xfId="140" applyNumberFormat="1" applyFont="1" applyFill="1" applyBorder="1" applyAlignment="1">
      <alignment horizontal="center" wrapText="1"/>
      <protection/>
    </xf>
    <xf numFmtId="0" fontId="17" fillId="0" borderId="0" xfId="140" applyFont="1" applyFill="1" applyBorder="1" applyAlignment="1">
      <alignment horizontal="center" wrapText="1"/>
      <protection/>
    </xf>
    <xf numFmtId="0" fontId="31" fillId="0" borderId="20" xfId="140" applyFont="1" applyFill="1" applyBorder="1" applyAlignment="1">
      <alignment horizontal="center" vertical="center" wrapText="1"/>
      <protection/>
    </xf>
    <xf numFmtId="0" fontId="88" fillId="0" borderId="20" xfId="140" applyFont="1" applyFill="1" applyBorder="1" applyAlignment="1">
      <alignment horizontal="center" vertical="center"/>
      <protection/>
    </xf>
    <xf numFmtId="0" fontId="112" fillId="0" borderId="20" xfId="140" applyFont="1" applyFill="1" applyBorder="1" applyAlignment="1">
      <alignment horizontal="center" vertical="center"/>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8" xfId="140" applyNumberFormat="1" applyFont="1" applyFill="1" applyBorder="1" applyAlignment="1">
      <alignment horizontal="center" vertical="center"/>
      <protection/>
    </xf>
    <xf numFmtId="0" fontId="31" fillId="0" borderId="20" xfId="140" applyFont="1" applyFill="1" applyBorder="1" applyAlignment="1">
      <alignment horizontal="center" vertic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0" fontId="37" fillId="0" borderId="0" xfId="140" applyNumberFormat="1" applyFont="1" applyFill="1" applyBorder="1" applyAlignment="1">
      <alignment horizontal="center"/>
      <protection/>
    </xf>
    <xf numFmtId="0" fontId="30" fillId="0" borderId="0" xfId="137" applyNumberFormat="1" applyFont="1" applyFill="1" applyAlignment="1">
      <alignment horizontal="left"/>
      <protection/>
    </xf>
    <xf numFmtId="0" fontId="34" fillId="0" borderId="0" xfId="140" applyNumberFormat="1" applyFont="1" applyFill="1" applyBorder="1" applyAlignment="1">
      <alignment horizontal="center"/>
      <protection/>
    </xf>
    <xf numFmtId="0" fontId="12" fillId="0" borderId="20" xfId="140" applyNumberFormat="1" applyFont="1" applyFill="1" applyBorder="1" applyAlignment="1">
      <alignment horizontal="center" vertical="center" wrapText="1"/>
      <protection/>
    </xf>
    <xf numFmtId="0" fontId="33" fillId="0" borderId="20" xfId="140" applyFont="1" applyFill="1" applyBorder="1" applyAlignment="1">
      <alignment horizontal="center" vertical="center"/>
      <protection/>
    </xf>
    <xf numFmtId="0" fontId="21" fillId="0" borderId="41" xfId="140" applyNumberFormat="1" applyFont="1" applyFill="1" applyBorder="1" applyAlignment="1">
      <alignment horizontal="center" wrapText="1"/>
      <protection/>
    </xf>
    <xf numFmtId="0" fontId="21" fillId="0" borderId="20" xfId="140" applyNumberFormat="1" applyFont="1" applyFill="1" applyBorder="1" applyAlignment="1">
      <alignment horizontal="center" wrapText="1"/>
      <protection/>
    </xf>
    <xf numFmtId="0" fontId="12" fillId="0" borderId="41" xfId="140" applyNumberFormat="1" applyFont="1" applyFill="1" applyBorder="1" applyAlignment="1">
      <alignment horizontal="center" vertic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52" xfId="140" applyNumberFormat="1" applyFont="1" applyFill="1" applyBorder="1" applyAlignment="1">
      <alignment horizontal="center" vertical="center"/>
      <protection/>
    </xf>
    <xf numFmtId="49" fontId="12" fillId="0" borderId="53" xfId="140" applyNumberFormat="1" applyFont="1" applyFill="1" applyBorder="1" applyAlignment="1">
      <alignment horizontal="center" vertical="center"/>
      <protection/>
    </xf>
    <xf numFmtId="49" fontId="12" fillId="0" borderId="41" xfId="140" applyNumberFormat="1" applyFont="1" applyFill="1" applyBorder="1" applyAlignment="1">
      <alignment horizontal="center" vertical="center"/>
      <protection/>
    </xf>
    <xf numFmtId="49" fontId="12" fillId="0" borderId="20" xfId="140" applyNumberFormat="1" applyFont="1" applyFill="1" applyBorder="1" applyAlignment="1">
      <alignment horizontal="center" vertical="center"/>
      <protection/>
    </xf>
    <xf numFmtId="0" fontId="12" fillId="0" borderId="53" xfId="140" applyNumberFormat="1" applyFont="1" applyFill="1" applyBorder="1" applyAlignment="1">
      <alignment horizontal="center" vertical="center" wrapText="1"/>
      <protection/>
    </xf>
    <xf numFmtId="0" fontId="12" fillId="0" borderId="54" xfId="140" applyNumberFormat="1" applyFont="1" applyFill="1" applyBorder="1" applyAlignment="1">
      <alignment horizontal="center" vertical="center" wrapText="1"/>
      <protection/>
    </xf>
    <xf numFmtId="0" fontId="12" fillId="0" borderId="38" xfId="140"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7"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cellXfs>
  <cellStyles count="14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rmal_Sheet2" xfId="141"/>
    <cellStyle name="Normal_Sheet7" xfId="142"/>
    <cellStyle name="Note" xfId="143"/>
    <cellStyle name="Note 2" xfId="144"/>
    <cellStyle name="Note 3" xfId="145"/>
    <cellStyle name="Output" xfId="146"/>
    <cellStyle name="Output 2" xfId="147"/>
    <cellStyle name="Output 3" xfId="148"/>
    <cellStyle name="Percent" xfId="149"/>
    <cellStyle name="Percent 2" xfId="150"/>
    <cellStyle name="Percent 2 2" xfId="151"/>
    <cellStyle name="Percent 3" xfId="152"/>
    <cellStyle name="Title" xfId="153"/>
    <cellStyle name="Title 2" xfId="154"/>
    <cellStyle name="Title 3" xfId="155"/>
    <cellStyle name="Total" xfId="156"/>
    <cellStyle name="Total 2" xfId="157"/>
    <cellStyle name="Total 3" xfId="158"/>
    <cellStyle name="Warning Text" xfId="159"/>
    <cellStyle name="Warning Text 2" xfId="160"/>
    <cellStyle name="Warning Text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externalLink" Target="externalLinks/externalLink11.xml" /><Relationship Id="rId40" Type="http://schemas.openxmlformats.org/officeDocument/2006/relationships/externalLink" Target="externalLinks/externalLink12.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417;n%20D&#432;&#417;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226;m%20H&#2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1521</v>
          </cell>
          <cell r="F12">
            <v>55</v>
          </cell>
          <cell r="G12">
            <v>1127</v>
          </cell>
          <cell r="H12">
            <v>1</v>
          </cell>
          <cell r="I12">
            <v>161</v>
          </cell>
          <cell r="J12">
            <v>204</v>
          </cell>
          <cell r="K12">
            <v>3</v>
          </cell>
          <cell r="L12">
            <v>0</v>
          </cell>
          <cell r="M12">
            <v>0</v>
          </cell>
          <cell r="N12">
            <v>17</v>
          </cell>
        </row>
        <row r="13">
          <cell r="D13">
            <v>464</v>
          </cell>
          <cell r="F13">
            <v>17</v>
          </cell>
          <cell r="G13">
            <v>424</v>
          </cell>
          <cell r="H13">
            <v>17</v>
          </cell>
          <cell r="I13">
            <v>794</v>
          </cell>
          <cell r="J13">
            <v>42</v>
          </cell>
          <cell r="K13">
            <v>3</v>
          </cell>
          <cell r="L13">
            <v>0</v>
          </cell>
          <cell r="M13">
            <v>0</v>
          </cell>
          <cell r="N13">
            <v>126</v>
          </cell>
        </row>
        <row r="14">
          <cell r="D14">
            <v>4</v>
          </cell>
          <cell r="F14">
            <v>0</v>
          </cell>
          <cell r="G14">
            <v>5</v>
          </cell>
          <cell r="H14">
            <v>0</v>
          </cell>
          <cell r="I14">
            <v>0</v>
          </cell>
          <cell r="J14">
            <v>1</v>
          </cell>
          <cell r="K14">
            <v>0</v>
          </cell>
          <cell r="L14">
            <v>0</v>
          </cell>
          <cell r="M14">
            <v>0</v>
          </cell>
          <cell r="N14">
            <v>0</v>
          </cell>
        </row>
        <row r="18">
          <cell r="D18">
            <v>345</v>
          </cell>
          <cell r="F18">
            <v>9</v>
          </cell>
          <cell r="G18">
            <v>238</v>
          </cell>
          <cell r="H18">
            <v>10</v>
          </cell>
          <cell r="I18">
            <v>616</v>
          </cell>
          <cell r="J18">
            <v>37</v>
          </cell>
          <cell r="K18">
            <v>2</v>
          </cell>
          <cell r="L18">
            <v>0</v>
          </cell>
          <cell r="M18">
            <v>0</v>
          </cell>
          <cell r="N18">
            <v>114</v>
          </cell>
        </row>
        <row r="19">
          <cell r="D19">
            <v>19</v>
          </cell>
          <cell r="F19">
            <v>1</v>
          </cell>
          <cell r="G19">
            <v>16</v>
          </cell>
          <cell r="H19">
            <v>1</v>
          </cell>
          <cell r="I19">
            <v>3</v>
          </cell>
          <cell r="J19">
            <v>0</v>
          </cell>
          <cell r="K19">
            <v>0</v>
          </cell>
          <cell r="L19">
            <v>0</v>
          </cell>
          <cell r="M19">
            <v>0</v>
          </cell>
          <cell r="N19">
            <v>0</v>
          </cell>
        </row>
        <row r="21">
          <cell r="D21">
            <v>9</v>
          </cell>
          <cell r="F21">
            <v>0</v>
          </cell>
          <cell r="G21">
            <v>5</v>
          </cell>
          <cell r="H21">
            <v>0</v>
          </cell>
          <cell r="I21">
            <v>0</v>
          </cell>
          <cell r="J21">
            <v>1</v>
          </cell>
          <cell r="K21">
            <v>0</v>
          </cell>
          <cell r="L21">
            <v>0</v>
          </cell>
          <cell r="M21">
            <v>0</v>
          </cell>
          <cell r="N21">
            <v>0</v>
          </cell>
        </row>
        <row r="22">
          <cell r="D22">
            <v>4</v>
          </cell>
          <cell r="F22">
            <v>0</v>
          </cell>
          <cell r="G22">
            <v>0</v>
          </cell>
          <cell r="H22">
            <v>0</v>
          </cell>
          <cell r="I22">
            <v>1</v>
          </cell>
          <cell r="J22">
            <v>1</v>
          </cell>
          <cell r="K22">
            <v>0</v>
          </cell>
          <cell r="L22">
            <v>0</v>
          </cell>
          <cell r="M22">
            <v>0</v>
          </cell>
          <cell r="N22">
            <v>0</v>
          </cell>
        </row>
        <row r="23">
          <cell r="D23">
            <v>2</v>
          </cell>
          <cell r="F23">
            <v>0</v>
          </cell>
          <cell r="H23">
            <v>0</v>
          </cell>
          <cell r="I23">
            <v>0</v>
          </cell>
          <cell r="J23">
            <v>0</v>
          </cell>
          <cell r="K23">
            <v>0</v>
          </cell>
          <cell r="L23">
            <v>0</v>
          </cell>
          <cell r="M23">
            <v>0</v>
          </cell>
          <cell r="N23">
            <v>0</v>
          </cell>
        </row>
        <row r="24">
          <cell r="D24">
            <v>8</v>
          </cell>
          <cell r="F24">
            <v>0</v>
          </cell>
          <cell r="G24">
            <v>3</v>
          </cell>
          <cell r="H24">
            <v>0</v>
          </cell>
          <cell r="I24">
            <v>0</v>
          </cell>
          <cell r="J24">
            <v>3</v>
          </cell>
          <cell r="K24">
            <v>0</v>
          </cell>
          <cell r="L24">
            <v>0</v>
          </cell>
          <cell r="M24">
            <v>0</v>
          </cell>
          <cell r="N24">
            <v>0</v>
          </cell>
        </row>
        <row r="25">
          <cell r="D25">
            <v>762</v>
          </cell>
          <cell r="F25">
            <v>35</v>
          </cell>
          <cell r="G25">
            <v>869</v>
          </cell>
          <cell r="H25">
            <v>0</v>
          </cell>
          <cell r="I25">
            <v>54</v>
          </cell>
          <cell r="J25">
            <v>90</v>
          </cell>
          <cell r="K25">
            <v>1</v>
          </cell>
          <cell r="M25">
            <v>0</v>
          </cell>
          <cell r="N25">
            <v>0</v>
          </cell>
        </row>
      </sheetData>
      <sheetData sheetId="12">
        <row r="12">
          <cell r="D12">
            <v>1606</v>
          </cell>
          <cell r="F12">
            <v>0</v>
          </cell>
          <cell r="G12">
            <v>158</v>
          </cell>
          <cell r="H12">
            <v>1</v>
          </cell>
          <cell r="I12">
            <v>284</v>
          </cell>
          <cell r="J12">
            <v>186</v>
          </cell>
          <cell r="K12">
            <v>6</v>
          </cell>
          <cell r="L12">
            <v>0</v>
          </cell>
          <cell r="M12">
            <v>0</v>
          </cell>
          <cell r="N12">
            <v>0</v>
          </cell>
          <cell r="O12">
            <v>0</v>
          </cell>
        </row>
        <row r="13">
          <cell r="D13">
            <v>294</v>
          </cell>
          <cell r="F13">
            <v>0</v>
          </cell>
          <cell r="G13">
            <v>80</v>
          </cell>
          <cell r="H13">
            <v>0</v>
          </cell>
          <cell r="I13">
            <v>144</v>
          </cell>
          <cell r="J13">
            <v>20</v>
          </cell>
          <cell r="K13">
            <v>0</v>
          </cell>
          <cell r="L13">
            <v>0</v>
          </cell>
          <cell r="M13">
            <v>1</v>
          </cell>
          <cell r="N13">
            <v>0</v>
          </cell>
          <cell r="O13">
            <v>0</v>
          </cell>
        </row>
        <row r="14">
          <cell r="D14">
            <v>3</v>
          </cell>
          <cell r="F14">
            <v>0</v>
          </cell>
          <cell r="G14">
            <v>9</v>
          </cell>
          <cell r="H14">
            <v>0</v>
          </cell>
          <cell r="I14">
            <v>0</v>
          </cell>
          <cell r="J14">
            <v>1</v>
          </cell>
          <cell r="K14">
            <v>0</v>
          </cell>
          <cell r="L14">
            <v>0</v>
          </cell>
          <cell r="M14">
            <v>0</v>
          </cell>
          <cell r="N14">
            <v>0</v>
          </cell>
          <cell r="O14">
            <v>0</v>
          </cell>
        </row>
        <row r="18">
          <cell r="D18">
            <v>95</v>
          </cell>
          <cell r="F18">
            <v>0</v>
          </cell>
          <cell r="G18">
            <v>20</v>
          </cell>
          <cell r="H18">
            <v>0</v>
          </cell>
          <cell r="I18">
            <v>23</v>
          </cell>
          <cell r="J18">
            <v>10</v>
          </cell>
          <cell r="K18">
            <v>0</v>
          </cell>
          <cell r="L18">
            <v>0</v>
          </cell>
          <cell r="M18">
            <v>0</v>
          </cell>
          <cell r="N18">
            <v>0</v>
          </cell>
          <cell r="O18">
            <v>0</v>
          </cell>
        </row>
        <row r="19">
          <cell r="D19">
            <v>39</v>
          </cell>
          <cell r="F19">
            <v>0</v>
          </cell>
          <cell r="G19">
            <v>3</v>
          </cell>
          <cell r="H19">
            <v>0</v>
          </cell>
          <cell r="I19">
            <v>3</v>
          </cell>
          <cell r="J19">
            <v>5</v>
          </cell>
          <cell r="K19">
            <v>0</v>
          </cell>
          <cell r="L19">
            <v>0</v>
          </cell>
          <cell r="M19">
            <v>0</v>
          </cell>
          <cell r="N19">
            <v>0</v>
          </cell>
          <cell r="O19">
            <v>0</v>
          </cell>
        </row>
        <row r="21">
          <cell r="D21">
            <v>22</v>
          </cell>
          <cell r="F21">
            <v>0</v>
          </cell>
          <cell r="G21">
            <v>1</v>
          </cell>
          <cell r="H21">
            <v>0</v>
          </cell>
          <cell r="I21">
            <v>2</v>
          </cell>
          <cell r="J21">
            <v>6</v>
          </cell>
          <cell r="K21">
            <v>0</v>
          </cell>
          <cell r="L21">
            <v>0</v>
          </cell>
          <cell r="M21">
            <v>0</v>
          </cell>
          <cell r="N21">
            <v>0</v>
          </cell>
          <cell r="O21">
            <v>0</v>
          </cell>
        </row>
        <row r="22">
          <cell r="D22">
            <v>4</v>
          </cell>
          <cell r="F22">
            <v>0</v>
          </cell>
          <cell r="G22">
            <v>2</v>
          </cell>
          <cell r="H22">
            <v>0</v>
          </cell>
          <cell r="I22">
            <v>0</v>
          </cell>
          <cell r="J22">
            <v>0</v>
          </cell>
          <cell r="K22">
            <v>0</v>
          </cell>
          <cell r="L22">
            <v>0</v>
          </cell>
          <cell r="M22">
            <v>0</v>
          </cell>
          <cell r="N22">
            <v>0</v>
          </cell>
          <cell r="O22">
            <v>0</v>
          </cell>
        </row>
        <row r="23">
          <cell r="D23">
            <v>1</v>
          </cell>
          <cell r="F23">
            <v>0</v>
          </cell>
          <cell r="G23">
            <v>0</v>
          </cell>
          <cell r="H23">
            <v>0</v>
          </cell>
          <cell r="I23">
            <v>0</v>
          </cell>
          <cell r="J23">
            <v>0</v>
          </cell>
          <cell r="K23">
            <v>0</v>
          </cell>
          <cell r="L23">
            <v>0</v>
          </cell>
          <cell r="M23">
            <v>0</v>
          </cell>
          <cell r="N23">
            <v>0</v>
          </cell>
          <cell r="O23">
            <v>0</v>
          </cell>
        </row>
        <row r="24">
          <cell r="D24">
            <v>9</v>
          </cell>
          <cell r="G24">
            <v>2</v>
          </cell>
          <cell r="H24">
            <v>0</v>
          </cell>
          <cell r="I24">
            <v>0</v>
          </cell>
          <cell r="J24">
            <v>3</v>
          </cell>
          <cell r="K24">
            <v>0</v>
          </cell>
          <cell r="L24">
            <v>0</v>
          </cell>
          <cell r="M24">
            <v>0</v>
          </cell>
          <cell r="N24">
            <v>0</v>
          </cell>
          <cell r="O24">
            <v>0</v>
          </cell>
        </row>
        <row r="25">
          <cell r="D25">
            <v>447</v>
          </cell>
          <cell r="F25">
            <v>0</v>
          </cell>
          <cell r="G25">
            <v>70</v>
          </cell>
          <cell r="H25">
            <v>0</v>
          </cell>
          <cell r="I25">
            <v>50</v>
          </cell>
          <cell r="J25">
            <v>50</v>
          </cell>
          <cell r="K25">
            <v>2</v>
          </cell>
          <cell r="L25">
            <v>0</v>
          </cell>
          <cell r="N25">
            <v>0</v>
          </cell>
          <cell r="O25">
            <v>0</v>
          </cell>
        </row>
      </sheetData>
      <sheetData sheetId="14">
        <row r="12">
          <cell r="D12">
            <v>16491038</v>
          </cell>
          <cell r="F12">
            <v>555678</v>
          </cell>
          <cell r="G12">
            <v>35213216</v>
          </cell>
          <cell r="H12">
            <v>200</v>
          </cell>
          <cell r="I12">
            <v>1909263</v>
          </cell>
          <cell r="J12">
            <v>8714230</v>
          </cell>
          <cell r="K12">
            <v>33207</v>
          </cell>
          <cell r="L12">
            <v>0</v>
          </cell>
          <cell r="M12">
            <v>0</v>
          </cell>
          <cell r="N12">
            <v>4875</v>
          </cell>
        </row>
        <row r="13">
          <cell r="D13">
            <v>3497690</v>
          </cell>
          <cell r="F13">
            <v>24331</v>
          </cell>
          <cell r="G13">
            <v>18234268</v>
          </cell>
          <cell r="H13">
            <v>8300</v>
          </cell>
          <cell r="I13">
            <v>725196</v>
          </cell>
          <cell r="J13">
            <v>1462032</v>
          </cell>
          <cell r="K13">
            <v>4095</v>
          </cell>
          <cell r="L13">
            <v>0</v>
          </cell>
          <cell r="M13">
            <v>0</v>
          </cell>
          <cell r="N13">
            <v>270841</v>
          </cell>
        </row>
        <row r="14">
          <cell r="D14">
            <v>44958</v>
          </cell>
          <cell r="F14">
            <v>0</v>
          </cell>
          <cell r="G14">
            <v>251932</v>
          </cell>
          <cell r="H14">
            <v>0</v>
          </cell>
          <cell r="I14">
            <v>0</v>
          </cell>
          <cell r="J14">
            <v>22753</v>
          </cell>
          <cell r="K14">
            <v>0</v>
          </cell>
          <cell r="L14">
            <v>0</v>
          </cell>
          <cell r="M14">
            <v>0</v>
          </cell>
          <cell r="N14">
            <v>0</v>
          </cell>
        </row>
        <row r="18">
          <cell r="D18">
            <v>2606430</v>
          </cell>
          <cell r="F18">
            <v>22508</v>
          </cell>
          <cell r="G18">
            <v>1467001</v>
          </cell>
          <cell r="H18">
            <v>8100</v>
          </cell>
          <cell r="I18">
            <v>654558</v>
          </cell>
          <cell r="J18">
            <v>750783</v>
          </cell>
          <cell r="K18">
            <v>1883</v>
          </cell>
          <cell r="L18">
            <v>0</v>
          </cell>
          <cell r="M18">
            <v>0</v>
          </cell>
          <cell r="N18">
            <v>232441</v>
          </cell>
        </row>
        <row r="19">
          <cell r="D19">
            <v>666522</v>
          </cell>
          <cell r="F19">
            <v>4000</v>
          </cell>
          <cell r="G19">
            <v>80922</v>
          </cell>
          <cell r="H19">
            <v>0</v>
          </cell>
          <cell r="I19">
            <v>14205</v>
          </cell>
          <cell r="J19">
            <v>0</v>
          </cell>
          <cell r="K19">
            <v>0</v>
          </cell>
          <cell r="L19">
            <v>0</v>
          </cell>
          <cell r="M19">
            <v>0</v>
          </cell>
          <cell r="N19">
            <v>0</v>
          </cell>
        </row>
        <row r="20">
          <cell r="D20">
            <v>29161</v>
          </cell>
          <cell r="F20">
            <v>5520</v>
          </cell>
          <cell r="G20">
            <v>10249</v>
          </cell>
          <cell r="H20">
            <v>0</v>
          </cell>
          <cell r="I20">
            <v>2985</v>
          </cell>
          <cell r="J20">
            <v>0</v>
          </cell>
          <cell r="K20">
            <v>0</v>
          </cell>
          <cell r="L20">
            <v>0</v>
          </cell>
          <cell r="M20">
            <v>0</v>
          </cell>
          <cell r="N20">
            <v>0</v>
          </cell>
        </row>
        <row r="22">
          <cell r="D22">
            <v>64932</v>
          </cell>
          <cell r="F22">
            <v>0</v>
          </cell>
          <cell r="G22">
            <v>160138</v>
          </cell>
          <cell r="H22">
            <v>0</v>
          </cell>
          <cell r="I22">
            <v>0</v>
          </cell>
          <cell r="J22">
            <v>97373</v>
          </cell>
          <cell r="K22">
            <v>0</v>
          </cell>
          <cell r="L22">
            <v>0</v>
          </cell>
          <cell r="M22">
            <v>0</v>
          </cell>
          <cell r="N22">
            <v>0</v>
          </cell>
        </row>
        <row r="23">
          <cell r="D23">
            <v>92482</v>
          </cell>
          <cell r="F23">
            <v>0</v>
          </cell>
          <cell r="G23">
            <v>20865</v>
          </cell>
          <cell r="H23">
            <v>0</v>
          </cell>
          <cell r="I23">
            <v>15541</v>
          </cell>
          <cell r="J23">
            <v>0</v>
          </cell>
          <cell r="K23">
            <v>0</v>
          </cell>
          <cell r="L23">
            <v>0</v>
          </cell>
          <cell r="M23">
            <v>0</v>
          </cell>
          <cell r="N23">
            <v>0</v>
          </cell>
        </row>
        <row r="24">
          <cell r="D24">
            <v>2559</v>
          </cell>
          <cell r="F24">
            <v>0</v>
          </cell>
          <cell r="G24">
            <v>0</v>
          </cell>
          <cell r="H24">
            <v>0</v>
          </cell>
          <cell r="I24">
            <v>0</v>
          </cell>
          <cell r="J24">
            <v>0</v>
          </cell>
          <cell r="K24">
            <v>0</v>
          </cell>
          <cell r="L24">
            <v>0</v>
          </cell>
          <cell r="M24">
            <v>0</v>
          </cell>
          <cell r="N24">
            <v>0</v>
          </cell>
        </row>
        <row r="25">
          <cell r="D25">
            <v>66104</v>
          </cell>
          <cell r="F25">
            <v>0</v>
          </cell>
          <cell r="G25">
            <v>3671</v>
          </cell>
          <cell r="H25">
            <v>0</v>
          </cell>
          <cell r="I25">
            <v>1000</v>
          </cell>
          <cell r="J25">
            <v>165924</v>
          </cell>
          <cell r="K25">
            <v>0</v>
          </cell>
          <cell r="L25">
            <v>0</v>
          </cell>
          <cell r="M25">
            <v>0</v>
          </cell>
          <cell r="N25">
            <v>0</v>
          </cell>
        </row>
        <row r="26">
          <cell r="D26">
            <v>8694432</v>
          </cell>
          <cell r="F26">
            <v>460013</v>
          </cell>
          <cell r="G26">
            <v>42633077</v>
          </cell>
          <cell r="H26">
            <v>0</v>
          </cell>
          <cell r="I26">
            <v>239601</v>
          </cell>
          <cell r="J26">
            <v>3642979</v>
          </cell>
          <cell r="K26">
            <v>17792</v>
          </cell>
          <cell r="L26">
            <v>0</v>
          </cell>
          <cell r="M26">
            <v>0</v>
          </cell>
          <cell r="N26">
            <v>0</v>
          </cell>
        </row>
      </sheetData>
      <sheetData sheetId="16">
        <row r="12">
          <cell r="D12">
            <v>588845850</v>
          </cell>
          <cell r="F12">
            <v>0</v>
          </cell>
          <cell r="G12">
            <v>571758596</v>
          </cell>
          <cell r="H12">
            <v>13869</v>
          </cell>
          <cell r="I12">
            <v>12739511</v>
          </cell>
          <cell r="J12">
            <v>874536517</v>
          </cell>
          <cell r="K12">
            <v>3180174</v>
          </cell>
          <cell r="L12">
            <v>0</v>
          </cell>
          <cell r="M12">
            <v>13955</v>
          </cell>
          <cell r="N12">
            <v>0</v>
          </cell>
          <cell r="O12">
            <v>0</v>
          </cell>
        </row>
        <row r="13">
          <cell r="D13">
            <v>82648601</v>
          </cell>
          <cell r="F13">
            <v>0</v>
          </cell>
          <cell r="G13">
            <v>10326047</v>
          </cell>
          <cell r="H13">
            <v>0</v>
          </cell>
          <cell r="I13">
            <v>8106296</v>
          </cell>
          <cell r="J13">
            <v>41579980</v>
          </cell>
          <cell r="K13">
            <v>0</v>
          </cell>
          <cell r="L13">
            <v>0</v>
          </cell>
          <cell r="M13">
            <v>0</v>
          </cell>
          <cell r="N13">
            <v>0</v>
          </cell>
          <cell r="O13">
            <v>0</v>
          </cell>
        </row>
        <row r="14">
          <cell r="D14">
            <v>3047833</v>
          </cell>
          <cell r="F14">
            <v>0</v>
          </cell>
          <cell r="G14">
            <v>452500</v>
          </cell>
          <cell r="H14">
            <v>0</v>
          </cell>
          <cell r="I14">
            <v>0</v>
          </cell>
          <cell r="J14">
            <v>0</v>
          </cell>
          <cell r="K14">
            <v>0</v>
          </cell>
          <cell r="L14">
            <v>0</v>
          </cell>
          <cell r="M14">
            <v>0</v>
          </cell>
          <cell r="N14">
            <v>0</v>
          </cell>
          <cell r="O14">
            <v>0</v>
          </cell>
        </row>
        <row r="18">
          <cell r="D18">
            <v>17469027</v>
          </cell>
          <cell r="F18">
            <v>0</v>
          </cell>
          <cell r="G18">
            <v>394365</v>
          </cell>
          <cell r="H18">
            <v>0</v>
          </cell>
          <cell r="I18">
            <v>4724314</v>
          </cell>
          <cell r="J18">
            <v>48124982</v>
          </cell>
          <cell r="K18">
            <v>0</v>
          </cell>
          <cell r="L18">
            <v>0</v>
          </cell>
          <cell r="M18">
            <v>0</v>
          </cell>
          <cell r="N18">
            <v>0</v>
          </cell>
          <cell r="O18">
            <v>0</v>
          </cell>
        </row>
        <row r="19">
          <cell r="D19">
            <v>16892920</v>
          </cell>
          <cell r="F19">
            <v>0</v>
          </cell>
          <cell r="G19">
            <v>523657</v>
          </cell>
          <cell r="H19">
            <v>0</v>
          </cell>
          <cell r="I19">
            <v>360471</v>
          </cell>
          <cell r="J19">
            <v>23968758</v>
          </cell>
          <cell r="K19">
            <v>0</v>
          </cell>
          <cell r="L19">
            <v>0</v>
          </cell>
          <cell r="M19">
            <v>0</v>
          </cell>
          <cell r="N19">
            <v>0</v>
          </cell>
          <cell r="O19">
            <v>0</v>
          </cell>
        </row>
        <row r="21">
          <cell r="D21">
            <v>5032285</v>
          </cell>
          <cell r="F21">
            <v>0</v>
          </cell>
          <cell r="G21">
            <v>300000</v>
          </cell>
          <cell r="H21">
            <v>0</v>
          </cell>
          <cell r="I21">
            <v>0</v>
          </cell>
          <cell r="J21">
            <v>5726625</v>
          </cell>
          <cell r="K21">
            <v>0</v>
          </cell>
          <cell r="L21">
            <v>0</v>
          </cell>
          <cell r="M21">
            <v>0</v>
          </cell>
          <cell r="N21">
            <v>0</v>
          </cell>
          <cell r="O21">
            <v>0</v>
          </cell>
        </row>
        <row r="22">
          <cell r="D22">
            <v>569811</v>
          </cell>
          <cell r="F22">
            <v>0</v>
          </cell>
          <cell r="G22">
            <v>0</v>
          </cell>
          <cell r="H22">
            <v>0</v>
          </cell>
          <cell r="I22">
            <v>474188</v>
          </cell>
          <cell r="J22">
            <v>0</v>
          </cell>
          <cell r="K22">
            <v>0</v>
          </cell>
          <cell r="L22">
            <v>0</v>
          </cell>
          <cell r="M22">
            <v>0</v>
          </cell>
          <cell r="N22">
            <v>0</v>
          </cell>
          <cell r="O22">
            <v>0</v>
          </cell>
        </row>
        <row r="23">
          <cell r="D23">
            <v>1996442</v>
          </cell>
          <cell r="F23">
            <v>0</v>
          </cell>
          <cell r="G23">
            <v>0</v>
          </cell>
          <cell r="H23">
            <v>0</v>
          </cell>
          <cell r="I23">
            <v>0</v>
          </cell>
          <cell r="J23">
            <v>0</v>
          </cell>
          <cell r="K23">
            <v>0</v>
          </cell>
          <cell r="L23">
            <v>0</v>
          </cell>
          <cell r="M23">
            <v>0</v>
          </cell>
          <cell r="N23">
            <v>0</v>
          </cell>
          <cell r="O23">
            <v>0</v>
          </cell>
        </row>
        <row r="24">
          <cell r="D24">
            <v>2422579</v>
          </cell>
          <cell r="F24">
            <v>0</v>
          </cell>
          <cell r="G24">
            <v>47491</v>
          </cell>
          <cell r="H24">
            <v>0</v>
          </cell>
          <cell r="I24">
            <v>0</v>
          </cell>
          <cell r="J24">
            <v>286939</v>
          </cell>
          <cell r="K24">
            <v>0</v>
          </cell>
          <cell r="L24">
            <v>0</v>
          </cell>
          <cell r="M24">
            <v>0</v>
          </cell>
          <cell r="N24">
            <v>0</v>
          </cell>
          <cell r="O24">
            <v>0</v>
          </cell>
        </row>
        <row r="25">
          <cell r="D25">
            <v>394720606</v>
          </cell>
          <cell r="F25">
            <v>0</v>
          </cell>
          <cell r="G25">
            <v>565824064</v>
          </cell>
          <cell r="H25">
            <v>0</v>
          </cell>
          <cell r="I25">
            <v>697293</v>
          </cell>
          <cell r="J25">
            <v>426792394</v>
          </cell>
          <cell r="K25">
            <v>701562</v>
          </cell>
          <cell r="M25">
            <v>0</v>
          </cell>
          <cell r="N25">
            <v>0</v>
          </cell>
          <cell r="O25">
            <v>0</v>
          </cell>
        </row>
      </sheetData>
      <sheetData sheetId="18">
        <row r="12">
          <cell r="E12">
            <v>29609821</v>
          </cell>
          <cell r="F12">
            <v>167232</v>
          </cell>
          <cell r="G12">
            <v>13288200</v>
          </cell>
          <cell r="H12">
            <v>18107054</v>
          </cell>
          <cell r="I12">
            <v>1336240</v>
          </cell>
          <cell r="J12">
            <v>413160</v>
          </cell>
          <cell r="K12">
            <v>842819571</v>
          </cell>
          <cell r="L12">
            <v>1208268901</v>
          </cell>
        </row>
        <row r="13">
          <cell r="E13">
            <v>6327492</v>
          </cell>
          <cell r="F13">
            <v>25400</v>
          </cell>
          <cell r="G13">
            <v>1342759</v>
          </cell>
          <cell r="H13">
            <v>503000</v>
          </cell>
          <cell r="I13">
            <v>15533852</v>
          </cell>
          <cell r="J13">
            <v>494250</v>
          </cell>
          <cell r="K13">
            <v>32806797</v>
          </cell>
          <cell r="L13">
            <v>109854127</v>
          </cell>
        </row>
        <row r="14">
          <cell r="E14">
            <v>176914</v>
          </cell>
          <cell r="F14">
            <v>0</v>
          </cell>
          <cell r="G14">
            <v>122729</v>
          </cell>
          <cell r="H14">
            <v>5000</v>
          </cell>
          <cell r="I14">
            <v>0</v>
          </cell>
          <cell r="J14">
            <v>15000</v>
          </cell>
          <cell r="K14">
            <v>755493</v>
          </cell>
          <cell r="L14">
            <v>2744840</v>
          </cell>
        </row>
        <row r="18">
          <cell r="E18">
            <v>4360234</v>
          </cell>
          <cell r="F18">
            <v>20100</v>
          </cell>
          <cell r="G18">
            <v>677034</v>
          </cell>
          <cell r="H18">
            <v>311865</v>
          </cell>
          <cell r="I18">
            <v>20844</v>
          </cell>
          <cell r="J18">
            <v>353627</v>
          </cell>
          <cell r="K18">
            <v>22783946</v>
          </cell>
          <cell r="L18">
            <v>47928742</v>
          </cell>
        </row>
        <row r="19">
          <cell r="E19">
            <v>721848</v>
          </cell>
          <cell r="F19">
            <v>543</v>
          </cell>
          <cell r="G19">
            <v>31586</v>
          </cell>
          <cell r="H19">
            <v>0</v>
          </cell>
          <cell r="I19">
            <v>7756</v>
          </cell>
          <cell r="J19">
            <v>3916</v>
          </cell>
          <cell r="K19">
            <v>6249732</v>
          </cell>
          <cell r="L19">
            <v>35496074</v>
          </cell>
        </row>
        <row r="20">
          <cell r="E20">
            <v>37716</v>
          </cell>
          <cell r="F20">
            <v>8601</v>
          </cell>
          <cell r="G20">
            <v>0</v>
          </cell>
          <cell r="H20">
            <v>0</v>
          </cell>
          <cell r="I20">
            <v>1598</v>
          </cell>
          <cell r="J20">
            <v>0</v>
          </cell>
          <cell r="K20">
            <v>0</v>
          </cell>
          <cell r="L20">
            <v>0</v>
          </cell>
        </row>
        <row r="22">
          <cell r="E22">
            <v>162605</v>
          </cell>
          <cell r="F22">
            <v>0</v>
          </cell>
          <cell r="G22">
            <v>53785</v>
          </cell>
          <cell r="H22">
            <v>106053</v>
          </cell>
          <cell r="I22">
            <v>0</v>
          </cell>
          <cell r="J22">
            <v>0</v>
          </cell>
          <cell r="K22">
            <v>2110826</v>
          </cell>
          <cell r="L22">
            <v>8948084</v>
          </cell>
        </row>
        <row r="23">
          <cell r="E23">
            <v>128888</v>
          </cell>
          <cell r="F23">
            <v>0</v>
          </cell>
          <cell r="G23">
            <v>0</v>
          </cell>
          <cell r="H23">
            <v>0</v>
          </cell>
          <cell r="I23">
            <v>0</v>
          </cell>
          <cell r="J23">
            <v>0</v>
          </cell>
          <cell r="K23">
            <v>0</v>
          </cell>
          <cell r="L23">
            <v>1043999</v>
          </cell>
        </row>
        <row r="24">
          <cell r="E24">
            <v>2559</v>
          </cell>
          <cell r="F24">
            <v>0</v>
          </cell>
          <cell r="G24">
            <v>0</v>
          </cell>
          <cell r="H24">
            <v>0</v>
          </cell>
          <cell r="I24">
            <v>0</v>
          </cell>
          <cell r="J24">
            <v>0</v>
          </cell>
          <cell r="K24">
            <v>0</v>
          </cell>
          <cell r="L24">
            <v>1996442</v>
          </cell>
        </row>
        <row r="25">
          <cell r="E25">
            <v>236648</v>
          </cell>
          <cell r="F25">
            <v>0</v>
          </cell>
          <cell r="G25">
            <v>0</v>
          </cell>
          <cell r="H25">
            <v>51</v>
          </cell>
          <cell r="I25">
            <v>0</v>
          </cell>
          <cell r="J25">
            <v>0</v>
          </cell>
          <cell r="K25">
            <v>289067</v>
          </cell>
          <cell r="L25">
            <v>2467942</v>
          </cell>
        </row>
        <row r="26">
          <cell r="E26">
            <v>14712675</v>
          </cell>
          <cell r="F26">
            <v>0</v>
          </cell>
          <cell r="G26">
            <v>7429703</v>
          </cell>
          <cell r="H26">
            <v>17296411</v>
          </cell>
          <cell r="I26">
            <v>15947190</v>
          </cell>
          <cell r="J26">
            <v>301915</v>
          </cell>
          <cell r="K26">
            <v>391938981</v>
          </cell>
          <cell r="L26">
            <v>996796938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93" t="s">
        <v>28</v>
      </c>
      <c r="B1" s="893"/>
      <c r="C1" s="890" t="s">
        <v>91</v>
      </c>
      <c r="D1" s="890"/>
      <c r="E1" s="890"/>
      <c r="F1" s="894" t="s">
        <v>87</v>
      </c>
      <c r="G1" s="894"/>
      <c r="H1" s="894"/>
    </row>
    <row r="2" spans="1:8" ht="33.75" customHeight="1">
      <c r="A2" s="895" t="s">
        <v>95</v>
      </c>
      <c r="B2" s="895"/>
      <c r="C2" s="890"/>
      <c r="D2" s="890"/>
      <c r="E2" s="890"/>
      <c r="F2" s="887" t="s">
        <v>88</v>
      </c>
      <c r="G2" s="887"/>
      <c r="H2" s="887"/>
    </row>
    <row r="3" spans="1:8" ht="19.5" customHeight="1">
      <c r="A3" s="9" t="s">
        <v>81</v>
      </c>
      <c r="B3" s="9"/>
      <c r="C3" s="27"/>
      <c r="D3" s="27"/>
      <c r="E3" s="27"/>
      <c r="F3" s="887" t="s">
        <v>89</v>
      </c>
      <c r="G3" s="887"/>
      <c r="H3" s="887"/>
    </row>
    <row r="4" spans="1:8" s="10" customFormat="1" ht="19.5" customHeight="1">
      <c r="A4" s="9"/>
      <c r="B4" s="9"/>
      <c r="D4" s="11"/>
      <c r="F4" s="12" t="s">
        <v>90</v>
      </c>
      <c r="G4" s="12"/>
      <c r="H4" s="12"/>
    </row>
    <row r="5" spans="1:8" s="26" customFormat="1" ht="36" customHeight="1">
      <c r="A5" s="906" t="s">
        <v>72</v>
      </c>
      <c r="B5" s="907"/>
      <c r="C5" s="910" t="s">
        <v>85</v>
      </c>
      <c r="D5" s="911"/>
      <c r="E5" s="912" t="s">
        <v>84</v>
      </c>
      <c r="F5" s="912"/>
      <c r="G5" s="912"/>
      <c r="H5" s="889"/>
    </row>
    <row r="6" spans="1:8" s="26" customFormat="1" ht="20.25" customHeight="1">
      <c r="A6" s="908"/>
      <c r="B6" s="909"/>
      <c r="C6" s="891" t="s">
        <v>3</v>
      </c>
      <c r="D6" s="891" t="s">
        <v>92</v>
      </c>
      <c r="E6" s="888" t="s">
        <v>86</v>
      </c>
      <c r="F6" s="889"/>
      <c r="G6" s="888" t="s">
        <v>93</v>
      </c>
      <c r="H6" s="889"/>
    </row>
    <row r="7" spans="1:8" s="26" customFormat="1" ht="52.5" customHeight="1">
      <c r="A7" s="908"/>
      <c r="B7" s="909"/>
      <c r="C7" s="892"/>
      <c r="D7" s="892"/>
      <c r="E7" s="8" t="s">
        <v>3</v>
      </c>
      <c r="F7" s="8" t="s">
        <v>10</v>
      </c>
      <c r="G7" s="8" t="s">
        <v>3</v>
      </c>
      <c r="H7" s="8" t="s">
        <v>10</v>
      </c>
    </row>
    <row r="8" spans="1:8" ht="15" customHeight="1">
      <c r="A8" s="897" t="s">
        <v>6</v>
      </c>
      <c r="B8" s="898"/>
      <c r="C8" s="13">
        <v>1</v>
      </c>
      <c r="D8" s="13" t="s">
        <v>53</v>
      </c>
      <c r="E8" s="13" t="s">
        <v>58</v>
      </c>
      <c r="F8" s="13" t="s">
        <v>73</v>
      </c>
      <c r="G8" s="13" t="s">
        <v>74</v>
      </c>
      <c r="H8" s="13" t="s">
        <v>75</v>
      </c>
    </row>
    <row r="9" spans="1:8" ht="26.25" customHeight="1">
      <c r="A9" s="899" t="s">
        <v>41</v>
      </c>
      <c r="B9" s="900"/>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01" t="s">
        <v>68</v>
      </c>
      <c r="C16" s="901"/>
      <c r="D16" s="29"/>
      <c r="E16" s="903" t="s">
        <v>21</v>
      </c>
      <c r="F16" s="903"/>
      <c r="G16" s="903"/>
      <c r="H16" s="903"/>
    </row>
    <row r="17" spans="2:8" ht="15.75" customHeight="1">
      <c r="B17" s="901"/>
      <c r="C17" s="901"/>
      <c r="D17" s="29"/>
      <c r="E17" s="904" t="s">
        <v>46</v>
      </c>
      <c r="F17" s="904"/>
      <c r="G17" s="904"/>
      <c r="H17" s="904"/>
    </row>
    <row r="18" spans="2:8" s="30" customFormat="1" ht="15.75" customHeight="1">
      <c r="B18" s="901"/>
      <c r="C18" s="901"/>
      <c r="D18" s="31"/>
      <c r="E18" s="905" t="s">
        <v>67</v>
      </c>
      <c r="F18" s="905"/>
      <c r="G18" s="905"/>
      <c r="H18" s="905"/>
    </row>
    <row r="20" ht="15.75">
      <c r="B20" s="22"/>
    </row>
    <row r="22" ht="15.75" hidden="1">
      <c r="A22" s="23" t="s">
        <v>49</v>
      </c>
    </row>
    <row r="23" spans="1:3" ht="15.75" hidden="1">
      <c r="A23" s="24"/>
      <c r="B23" s="902" t="s">
        <v>59</v>
      </c>
      <c r="C23" s="902"/>
    </row>
    <row r="24" spans="1:8" ht="15.75" customHeight="1" hidden="1">
      <c r="A24" s="25" t="s">
        <v>27</v>
      </c>
      <c r="B24" s="896" t="s">
        <v>63</v>
      </c>
      <c r="C24" s="896"/>
      <c r="D24" s="25"/>
      <c r="E24" s="25"/>
      <c r="F24" s="25"/>
      <c r="G24" s="25"/>
      <c r="H24" s="25"/>
    </row>
    <row r="25" spans="1:8" ht="15" customHeight="1" hidden="1">
      <c r="A25" s="25"/>
      <c r="B25" s="896" t="s">
        <v>66</v>
      </c>
      <c r="C25" s="896"/>
      <c r="D25" s="896"/>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89" t="s">
        <v>323</v>
      </c>
      <c r="B1" s="1089"/>
      <c r="C1" s="1089"/>
      <c r="D1" s="1092" t="s">
        <v>450</v>
      </c>
      <c r="E1" s="1092"/>
      <c r="F1" s="1092"/>
      <c r="G1" s="1092"/>
      <c r="H1" s="1092"/>
      <c r="I1" s="1092"/>
      <c r="J1" s="200" t="s">
        <v>451</v>
      </c>
      <c r="K1" s="331"/>
      <c r="L1" s="331"/>
    </row>
    <row r="2" spans="1:12" ht="18.75" customHeight="1">
      <c r="A2" s="1090" t="s">
        <v>409</v>
      </c>
      <c r="B2" s="1090"/>
      <c r="C2" s="1090"/>
      <c r="D2" s="1179" t="s">
        <v>324</v>
      </c>
      <c r="E2" s="1179"/>
      <c r="F2" s="1179"/>
      <c r="G2" s="1179"/>
      <c r="H2" s="1179"/>
      <c r="I2" s="1179"/>
      <c r="J2" s="1089" t="s">
        <v>452</v>
      </c>
      <c r="K2" s="1089"/>
      <c r="L2" s="1089"/>
    </row>
    <row r="3" spans="1:12" ht="17.25">
      <c r="A3" s="1090" t="s">
        <v>361</v>
      </c>
      <c r="B3" s="1090"/>
      <c r="C3" s="1090"/>
      <c r="D3" s="1180" t="s">
        <v>453</v>
      </c>
      <c r="E3" s="1181"/>
      <c r="F3" s="1181"/>
      <c r="G3" s="1181"/>
      <c r="H3" s="1181"/>
      <c r="I3" s="1181"/>
      <c r="J3" s="203" t="s">
        <v>469</v>
      </c>
      <c r="K3" s="203"/>
      <c r="L3" s="203"/>
    </row>
    <row r="4" spans="1:12" ht="15.75">
      <c r="A4" s="1176" t="s">
        <v>454</v>
      </c>
      <c r="B4" s="1176"/>
      <c r="C4" s="1176"/>
      <c r="D4" s="1177"/>
      <c r="E4" s="1177"/>
      <c r="F4" s="1177"/>
      <c r="G4" s="1177"/>
      <c r="H4" s="1177"/>
      <c r="I4" s="1177"/>
      <c r="J4" s="1095" t="s">
        <v>411</v>
      </c>
      <c r="K4" s="1095"/>
      <c r="L4" s="1095"/>
    </row>
    <row r="5" spans="1:13" ht="15.75">
      <c r="A5" s="333"/>
      <c r="B5" s="333"/>
      <c r="C5" s="334"/>
      <c r="D5" s="334"/>
      <c r="E5" s="202"/>
      <c r="J5" s="335" t="s">
        <v>455</v>
      </c>
      <c r="K5" s="250"/>
      <c r="L5" s="250"/>
      <c r="M5" s="250"/>
    </row>
    <row r="6" spans="1:13" s="338" customFormat="1" ht="24.75" customHeight="1">
      <c r="A6" s="1170" t="s">
        <v>72</v>
      </c>
      <c r="B6" s="1171"/>
      <c r="C6" s="1168" t="s">
        <v>456</v>
      </c>
      <c r="D6" s="1168"/>
      <c r="E6" s="1168"/>
      <c r="F6" s="1168"/>
      <c r="G6" s="1168"/>
      <c r="H6" s="1168"/>
      <c r="I6" s="1168" t="s">
        <v>325</v>
      </c>
      <c r="J6" s="1168"/>
      <c r="K6" s="1168"/>
      <c r="L6" s="1168"/>
      <c r="M6" s="337"/>
    </row>
    <row r="7" spans="1:13" s="338" customFormat="1" ht="17.25" customHeight="1">
      <c r="A7" s="1172"/>
      <c r="B7" s="1173"/>
      <c r="C7" s="1168" t="s">
        <v>38</v>
      </c>
      <c r="D7" s="1168"/>
      <c r="E7" s="1168" t="s">
        <v>7</v>
      </c>
      <c r="F7" s="1168"/>
      <c r="G7" s="1168"/>
      <c r="H7" s="1168"/>
      <c r="I7" s="1168" t="s">
        <v>326</v>
      </c>
      <c r="J7" s="1168"/>
      <c r="K7" s="1168" t="s">
        <v>327</v>
      </c>
      <c r="L7" s="1168"/>
      <c r="M7" s="337"/>
    </row>
    <row r="8" spans="1:12" s="338" customFormat="1" ht="27.75" customHeight="1">
      <c r="A8" s="1172"/>
      <c r="B8" s="1173"/>
      <c r="C8" s="1168"/>
      <c r="D8" s="1168"/>
      <c r="E8" s="1168" t="s">
        <v>328</v>
      </c>
      <c r="F8" s="1168"/>
      <c r="G8" s="1168" t="s">
        <v>329</v>
      </c>
      <c r="H8" s="1168"/>
      <c r="I8" s="1168"/>
      <c r="J8" s="1168"/>
      <c r="K8" s="1168"/>
      <c r="L8" s="1168"/>
    </row>
    <row r="9" spans="1:12" s="338" customFormat="1" ht="24.75" customHeight="1">
      <c r="A9" s="1174"/>
      <c r="B9" s="1175"/>
      <c r="C9" s="336" t="s">
        <v>330</v>
      </c>
      <c r="D9" s="336" t="s">
        <v>10</v>
      </c>
      <c r="E9" s="336" t="s">
        <v>3</v>
      </c>
      <c r="F9" s="336" t="s">
        <v>331</v>
      </c>
      <c r="G9" s="336" t="s">
        <v>3</v>
      </c>
      <c r="H9" s="336" t="s">
        <v>331</v>
      </c>
      <c r="I9" s="336" t="s">
        <v>3</v>
      </c>
      <c r="J9" s="336" t="s">
        <v>331</v>
      </c>
      <c r="K9" s="336" t="s">
        <v>3</v>
      </c>
      <c r="L9" s="336" t="s">
        <v>331</v>
      </c>
    </row>
    <row r="10" spans="1:12" s="340" customFormat="1" ht="15.75">
      <c r="A10" s="1074" t="s">
        <v>6</v>
      </c>
      <c r="B10" s="1075"/>
      <c r="C10" s="339">
        <v>1</v>
      </c>
      <c r="D10" s="339">
        <v>2</v>
      </c>
      <c r="E10" s="339">
        <v>3</v>
      </c>
      <c r="F10" s="339">
        <v>4</v>
      </c>
      <c r="G10" s="339">
        <v>5</v>
      </c>
      <c r="H10" s="339">
        <v>6</v>
      </c>
      <c r="I10" s="339">
        <v>7</v>
      </c>
      <c r="J10" s="339">
        <v>8</v>
      </c>
      <c r="K10" s="339">
        <v>9</v>
      </c>
      <c r="L10" s="339">
        <v>10</v>
      </c>
    </row>
    <row r="11" spans="1:12" s="340" customFormat="1" ht="30.75" customHeight="1">
      <c r="A11" s="1086" t="s">
        <v>406</v>
      </c>
      <c r="B11" s="1087"/>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65" t="s">
        <v>407</v>
      </c>
      <c r="B12" s="1066"/>
      <c r="C12" s="258">
        <v>0</v>
      </c>
      <c r="D12" s="258">
        <v>0</v>
      </c>
      <c r="E12" s="258">
        <v>0</v>
      </c>
      <c r="F12" s="258">
        <v>0</v>
      </c>
      <c r="G12" s="258">
        <v>0</v>
      </c>
      <c r="H12" s="258">
        <v>0</v>
      </c>
      <c r="I12" s="258">
        <v>0</v>
      </c>
      <c r="J12" s="258">
        <v>0</v>
      </c>
      <c r="K12" s="258">
        <v>0</v>
      </c>
      <c r="L12" s="258">
        <v>0</v>
      </c>
    </row>
    <row r="13" spans="1:32" s="340" customFormat="1" ht="17.25" customHeight="1">
      <c r="A13" s="1068" t="s">
        <v>37</v>
      </c>
      <c r="B13" s="1069"/>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84" t="s">
        <v>394</v>
      </c>
      <c r="C28" s="1084"/>
      <c r="D28" s="1084"/>
      <c r="E28" s="213"/>
      <c r="F28" s="267"/>
      <c r="G28" s="267"/>
      <c r="H28" s="1083" t="s">
        <v>394</v>
      </c>
      <c r="I28" s="1083"/>
      <c r="J28" s="1083"/>
      <c r="K28" s="1083"/>
      <c r="L28" s="1083"/>
      <c r="AG28" s="201" t="s">
        <v>395</v>
      </c>
      <c r="AI28" s="199">
        <f>82/88</f>
        <v>0.9318181818181818</v>
      </c>
    </row>
    <row r="29" spans="1:12" s="201" customFormat="1" ht="19.5" customHeight="1">
      <c r="A29" s="211"/>
      <c r="B29" s="1085" t="s">
        <v>332</v>
      </c>
      <c r="C29" s="1085"/>
      <c r="D29" s="1085"/>
      <c r="E29" s="213"/>
      <c r="F29" s="214"/>
      <c r="G29" s="214"/>
      <c r="H29" s="1088" t="s">
        <v>250</v>
      </c>
      <c r="I29" s="1088"/>
      <c r="J29" s="1088"/>
      <c r="K29" s="1088"/>
      <c r="L29" s="1088"/>
    </row>
    <row r="30" spans="1:12" s="205" customFormat="1" ht="15" customHeight="1">
      <c r="A30" s="211"/>
      <c r="B30" s="1169"/>
      <c r="C30" s="1169"/>
      <c r="D30" s="1169"/>
      <c r="E30" s="213"/>
      <c r="F30" s="214"/>
      <c r="G30" s="214"/>
      <c r="H30" s="1041"/>
      <c r="I30" s="1041"/>
      <c r="J30" s="1041"/>
      <c r="K30" s="1041"/>
      <c r="L30" s="1041"/>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67" t="s">
        <v>398</v>
      </c>
      <c r="C33" s="1167"/>
      <c r="D33" s="1167"/>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78" t="s">
        <v>333</v>
      </c>
      <c r="C37" s="1178"/>
      <c r="D37" s="1178"/>
      <c r="E37" s="1178"/>
      <c r="F37" s="1178"/>
      <c r="G37" s="1178"/>
      <c r="H37" s="1178"/>
      <c r="I37" s="1178"/>
      <c r="J37" s="1178"/>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13" t="s">
        <v>440</v>
      </c>
      <c r="C41" s="913"/>
      <c r="D41" s="913"/>
      <c r="E41" s="219"/>
      <c r="F41" s="219"/>
      <c r="G41" s="191"/>
      <c r="H41" s="914" t="s">
        <v>352</v>
      </c>
      <c r="I41" s="914"/>
      <c r="J41" s="914"/>
      <c r="K41" s="914"/>
      <c r="L41" s="914"/>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82" t="s">
        <v>482</v>
      </c>
      <c r="M1" s="1183"/>
      <c r="N1" s="1183"/>
      <c r="O1" s="374"/>
      <c r="P1" s="374"/>
      <c r="Q1" s="374"/>
      <c r="R1" s="374"/>
      <c r="S1" s="374"/>
      <c r="T1" s="374"/>
      <c r="U1" s="374"/>
      <c r="V1" s="374"/>
      <c r="W1" s="374"/>
      <c r="X1" s="374"/>
      <c r="Y1" s="375"/>
    </row>
    <row r="2" spans="11:17" ht="34.5" customHeight="1">
      <c r="K2" s="358"/>
      <c r="L2" s="1184" t="s">
        <v>489</v>
      </c>
      <c r="M2" s="1185"/>
      <c r="N2" s="1186"/>
      <c r="O2" s="38"/>
      <c r="P2" s="360"/>
      <c r="Q2" s="356"/>
    </row>
    <row r="3" spans="11:18" ht="31.5" customHeight="1">
      <c r="K3" s="358"/>
      <c r="L3" s="363" t="s">
        <v>498</v>
      </c>
      <c r="M3" s="364">
        <f>'06'!C11</f>
        <v>7756</v>
      </c>
      <c r="N3" s="364"/>
      <c r="O3" s="364"/>
      <c r="P3" s="361"/>
      <c r="Q3" s="357"/>
      <c r="R3" s="354"/>
    </row>
    <row r="4" spans="11:18" ht="30" customHeight="1">
      <c r="K4" s="358"/>
      <c r="L4" s="365" t="s">
        <v>483</v>
      </c>
      <c r="M4" s="366">
        <f>'06'!D11</f>
        <v>5330</v>
      </c>
      <c r="N4" s="364"/>
      <c r="O4" s="364"/>
      <c r="P4" s="361"/>
      <c r="Q4" s="357"/>
      <c r="R4" s="354"/>
    </row>
    <row r="5" spans="11:18" ht="31.5" customHeight="1">
      <c r="K5" s="358"/>
      <c r="L5" s="365" t="s">
        <v>484</v>
      </c>
      <c r="M5" s="366">
        <f>'06'!E11</f>
        <v>2426</v>
      </c>
      <c r="N5" s="364"/>
      <c r="O5" s="364"/>
      <c r="P5" s="361"/>
      <c r="Q5" s="357"/>
      <c r="R5" s="354"/>
    </row>
    <row r="6" spans="11:18" ht="27" customHeight="1">
      <c r="K6" s="358"/>
      <c r="L6" s="363" t="s">
        <v>485</v>
      </c>
      <c r="M6" s="364">
        <f>'06'!F11</f>
        <v>23</v>
      </c>
      <c r="N6" s="364"/>
      <c r="O6" s="364"/>
      <c r="P6" s="361"/>
      <c r="Q6" s="357"/>
      <c r="R6" s="354"/>
    </row>
    <row r="7" spans="11:18" s="351" customFormat="1" ht="30" customHeight="1">
      <c r="K7" s="359"/>
      <c r="L7" s="367" t="s">
        <v>525</v>
      </c>
      <c r="M7" s="364">
        <f>'06'!H11</f>
        <v>7733</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4.19341840161182</v>
      </c>
      <c r="N9" s="364"/>
      <c r="O9" s="364"/>
      <c r="P9" s="361"/>
      <c r="Q9" s="357"/>
      <c r="R9" s="354"/>
    </row>
    <row r="10" spans="11:18" ht="33" customHeight="1">
      <c r="K10" s="358"/>
      <c r="L10" s="363" t="s">
        <v>526</v>
      </c>
      <c r="M10" s="364">
        <f>'06'!I11</f>
        <v>5303</v>
      </c>
      <c r="N10" s="364" t="s">
        <v>486</v>
      </c>
      <c r="O10" s="370">
        <f>M10/M7</f>
        <v>0.6857623173412647</v>
      </c>
      <c r="P10" s="361"/>
      <c r="Q10" s="357"/>
      <c r="R10" s="354"/>
    </row>
    <row r="11" spans="11:18" ht="22.5" customHeight="1">
      <c r="K11" s="358"/>
      <c r="L11" s="363" t="s">
        <v>528</v>
      </c>
      <c r="M11" s="364">
        <f>'06'!Q11</f>
        <v>2430</v>
      </c>
      <c r="N11" s="364" t="s">
        <v>486</v>
      </c>
      <c r="O11" s="370">
        <f>M11/M7</f>
        <v>0.3142376826587353</v>
      </c>
      <c r="P11" s="361"/>
      <c r="Q11" s="357"/>
      <c r="R11" s="354"/>
    </row>
    <row r="12" spans="11:18" ht="34.5" customHeight="1">
      <c r="K12" s="358"/>
      <c r="L12" s="363" t="s">
        <v>529</v>
      </c>
      <c r="M12" s="364">
        <f>'06'!J11+'06'!K11</f>
        <v>1609</v>
      </c>
      <c r="N12" s="363"/>
      <c r="O12" s="363"/>
      <c r="P12" s="355"/>
      <c r="R12" s="355"/>
    </row>
    <row r="13" spans="11:18" ht="33.75" customHeight="1">
      <c r="K13" s="358"/>
      <c r="L13" s="363" t="s">
        <v>530</v>
      </c>
      <c r="M13" s="370">
        <f>M12/M7</f>
        <v>0.20806931333247122</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-0.2949528491927135</v>
      </c>
      <c r="N18" s="364"/>
      <c r="O18" s="364"/>
      <c r="P18" s="361"/>
      <c r="R18" s="355"/>
    </row>
    <row r="19" spans="11:18" ht="24.75" customHeight="1">
      <c r="K19" s="358"/>
      <c r="L19" s="363" t="s">
        <v>533</v>
      </c>
      <c r="M19" s="364">
        <f>'06'!J11</f>
        <v>1519</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0.2864416368093532</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-0.38622023369424396</v>
      </c>
      <c r="N30" s="364"/>
      <c r="O30" s="364"/>
      <c r="P30" s="361"/>
      <c r="R30" s="355"/>
    </row>
    <row r="31" spans="11:18" ht="24.75" customHeight="1">
      <c r="K31" s="358"/>
      <c r="L31" s="363" t="s">
        <v>537</v>
      </c>
      <c r="M31" s="364">
        <f>'06'!R11</f>
        <v>6124</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5405</v>
      </c>
      <c r="N33" s="378" t="s">
        <v>488</v>
      </c>
      <c r="O33" s="377">
        <f>(M31-M32)/M32</f>
        <v>7.517385257301808</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2280897856</v>
      </c>
      <c r="N42" s="364"/>
      <c r="O42" s="364"/>
      <c r="P42" s="355"/>
      <c r="R42" s="355"/>
    </row>
    <row r="43" spans="11:18" ht="24.75" customHeight="1">
      <c r="K43" s="358"/>
      <c r="L43" s="372" t="s">
        <v>132</v>
      </c>
      <c r="M43" s="364">
        <f>'07'!D11</f>
        <v>2114010179</v>
      </c>
      <c r="N43" s="364"/>
      <c r="O43" s="364"/>
      <c r="P43" s="355"/>
      <c r="R43" s="355"/>
    </row>
    <row r="44" spans="11:18" ht="24.75" customHeight="1">
      <c r="K44" s="358"/>
      <c r="L44" s="372" t="s">
        <v>484</v>
      </c>
      <c r="M44" s="364">
        <f>'07'!E11</f>
        <v>166887677</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3819976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2277077880</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2222850057.558</v>
      </c>
      <c r="N52" s="364"/>
      <c r="O52" s="364"/>
      <c r="P52" s="355"/>
      <c r="R52" s="355"/>
    </row>
    <row r="53" spans="11:18" ht="24.75" customHeight="1">
      <c r="K53" s="358"/>
      <c r="L53" s="386" t="s">
        <v>492</v>
      </c>
      <c r="M53" s="377">
        <f>(M52/M51)</f>
        <v>40.99095182985589</v>
      </c>
      <c r="N53" s="364"/>
      <c r="O53" s="364"/>
      <c r="P53" s="355"/>
      <c r="R53" s="355"/>
    </row>
    <row r="54" spans="11:18" ht="24.75" customHeight="1">
      <c r="K54" s="358"/>
      <c r="L54" s="372" t="s">
        <v>544</v>
      </c>
      <c r="M54" s="364">
        <f>'07'!I11</f>
        <v>832654067</v>
      </c>
      <c r="N54" s="364" t="s">
        <v>493</v>
      </c>
      <c r="O54" s="370">
        <f>'07'!I11/'07'!H11</f>
        <v>0.3656678035974773</v>
      </c>
      <c r="P54" s="355"/>
      <c r="R54" s="355"/>
    </row>
    <row r="55" spans="11:18" ht="24.75" customHeight="1">
      <c r="K55" s="358"/>
      <c r="L55" s="372" t="s">
        <v>545</v>
      </c>
      <c r="M55" s="364">
        <f>'07'!R11</f>
        <v>1444423813</v>
      </c>
      <c r="N55" s="364" t="s">
        <v>493</v>
      </c>
      <c r="O55" s="370">
        <f>'07'!R11/'07'!H11</f>
        <v>0.6343321964025227</v>
      </c>
      <c r="P55" s="355"/>
      <c r="R55" s="355"/>
    </row>
    <row r="56" spans="11:18" ht="24.75" customHeight="1">
      <c r="K56" s="358"/>
      <c r="L56" s="372" t="s">
        <v>546</v>
      </c>
      <c r="M56" s="364">
        <f>'07'!J11+'07'!K11+'07'!L11</f>
        <v>119015762</v>
      </c>
      <c r="N56" s="364" t="s">
        <v>493</v>
      </c>
      <c r="O56" s="370">
        <f>M56/'07'!H11</f>
        <v>0.052266882501181736</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0.0113704127531664</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76456392</v>
      </c>
      <c r="N63" s="364" t="s">
        <v>494</v>
      </c>
      <c r="O63" s="370">
        <f>'07'!J11/'07'!I11</f>
        <v>0.09182251673311048</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0.07757901541329683</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2158062118</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2109935307.638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43.8411623743086</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7" sqref="B7"/>
    </sheetView>
  </sheetViews>
  <sheetFormatPr defaultColWidth="9.00390625" defaultRowHeight="15.75"/>
  <cols>
    <col min="1" max="1" width="23.50390625" style="0" customWidth="1"/>
    <col min="2" max="2" width="66.125" style="0" customWidth="1"/>
  </cols>
  <sheetData>
    <row r="2" spans="1:2" ht="62.25" customHeight="1">
      <c r="A2" s="1187" t="s">
        <v>583</v>
      </c>
      <c r="B2" s="1187"/>
    </row>
    <row r="3" spans="1:2" ht="22.5" customHeight="1">
      <c r="A3" s="528" t="s">
        <v>558</v>
      </c>
      <c r="B3" s="750" t="s">
        <v>813</v>
      </c>
    </row>
    <row r="4" spans="1:2" ht="22.5" customHeight="1">
      <c r="A4" s="528" t="s">
        <v>556</v>
      </c>
      <c r="B4" s="529" t="s">
        <v>661</v>
      </c>
    </row>
    <row r="5" spans="1:2" ht="22.5" customHeight="1">
      <c r="A5" s="528" t="s">
        <v>559</v>
      </c>
      <c r="B5" s="579" t="s">
        <v>662</v>
      </c>
    </row>
    <row r="6" spans="1:2" ht="22.5" customHeight="1">
      <c r="A6" s="528" t="s">
        <v>560</v>
      </c>
      <c r="B6" s="579" t="s">
        <v>663</v>
      </c>
    </row>
    <row r="7" spans="1:2" ht="22.5" customHeight="1">
      <c r="A7" s="528" t="s">
        <v>561</v>
      </c>
      <c r="B7" s="579" t="s">
        <v>518</v>
      </c>
    </row>
    <row r="8" spans="1:2" ht="15.75">
      <c r="A8" s="530" t="s">
        <v>562</v>
      </c>
      <c r="B8" s="689" t="s">
        <v>817</v>
      </c>
    </row>
    <row r="10" spans="1:2" ht="62.25" customHeight="1">
      <c r="A10" s="1188" t="s">
        <v>653</v>
      </c>
      <c r="B10" s="1188"/>
    </row>
    <row r="11" spans="1:2" ht="15.75">
      <c r="A11" s="1189" t="s">
        <v>582</v>
      </c>
      <c r="B11" s="118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zoomScale="85" zoomScaleNormal="85" zoomScaleSheetLayoutView="110" workbookViewId="0" topLeftCell="A13">
      <selection activeCell="C28" sqref="C28"/>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16" t="s">
        <v>29</v>
      </c>
      <c r="B1" s="1216"/>
      <c r="C1" s="417"/>
      <c r="D1" s="1217" t="s">
        <v>82</v>
      </c>
      <c r="E1" s="1217"/>
      <c r="F1" s="1217"/>
      <c r="G1" s="1217"/>
      <c r="H1" s="1217"/>
      <c r="I1" s="1217"/>
      <c r="J1" s="1217"/>
      <c r="K1" s="1217"/>
      <c r="L1" s="1213" t="s">
        <v>557</v>
      </c>
      <c r="M1" s="1213"/>
      <c r="N1" s="1213"/>
    </row>
    <row r="2" spans="1:16" ht="16.5" customHeight="1">
      <c r="A2" s="419" t="s">
        <v>343</v>
      </c>
      <c r="B2" s="419"/>
      <c r="C2" s="419"/>
      <c r="D2" s="1217" t="s">
        <v>118</v>
      </c>
      <c r="E2" s="1217"/>
      <c r="F2" s="1217"/>
      <c r="G2" s="1217"/>
      <c r="H2" s="1217"/>
      <c r="I2" s="1217"/>
      <c r="J2" s="1217"/>
      <c r="K2" s="1217"/>
      <c r="L2" s="1218" t="str">
        <f>'Thong tin'!B4</f>
        <v>Cục Thi hành án dân sự tỉnh Lâm Đồng </v>
      </c>
      <c r="M2" s="1218"/>
      <c r="N2" s="1218"/>
      <c r="P2" s="389"/>
    </row>
    <row r="3" spans="1:16" ht="16.5" customHeight="1">
      <c r="A3" s="419" t="s">
        <v>344</v>
      </c>
      <c r="B3" s="419"/>
      <c r="C3" s="416"/>
      <c r="D3" s="1219" t="str">
        <f>'Thong tin'!B3</f>
        <v>03 tháng / năm 2017</v>
      </c>
      <c r="E3" s="1219"/>
      <c r="F3" s="1219"/>
      <c r="G3" s="1219"/>
      <c r="H3" s="1219"/>
      <c r="I3" s="1219"/>
      <c r="J3" s="1219"/>
      <c r="K3" s="1219"/>
      <c r="L3" s="1213" t="s">
        <v>523</v>
      </c>
      <c r="M3" s="1213"/>
      <c r="N3" s="1213"/>
      <c r="P3" s="390"/>
    </row>
    <row r="4" spans="1:16" ht="16.5" customHeight="1">
      <c r="A4" s="420" t="s">
        <v>119</v>
      </c>
      <c r="B4" s="421"/>
      <c r="C4" s="422"/>
      <c r="D4" s="423"/>
      <c r="E4" s="423"/>
      <c r="F4" s="422"/>
      <c r="G4" s="424"/>
      <c r="H4" s="424"/>
      <c r="I4" s="424"/>
      <c r="J4" s="422"/>
      <c r="K4" s="423"/>
      <c r="L4" s="1214" t="s">
        <v>411</v>
      </c>
      <c r="M4" s="1214"/>
      <c r="N4" s="1214"/>
      <c r="P4" s="390"/>
    </row>
    <row r="5" spans="1:16" ht="16.5" customHeight="1">
      <c r="A5" s="425"/>
      <c r="B5" s="422"/>
      <c r="C5" s="422"/>
      <c r="D5" s="422"/>
      <c r="E5" s="422"/>
      <c r="F5" s="426"/>
      <c r="G5" s="427"/>
      <c r="H5" s="427"/>
      <c r="I5" s="427"/>
      <c r="J5" s="426"/>
      <c r="K5" s="428"/>
      <c r="L5" s="1215" t="s">
        <v>8</v>
      </c>
      <c r="M5" s="1215"/>
      <c r="N5" s="1215"/>
      <c r="P5" s="390"/>
    </row>
    <row r="6" spans="1:16" ht="18.75" customHeight="1">
      <c r="A6" s="1190" t="s">
        <v>69</v>
      </c>
      <c r="B6" s="1191"/>
      <c r="C6" s="1196" t="s">
        <v>38</v>
      </c>
      <c r="D6" s="1196" t="s">
        <v>336</v>
      </c>
      <c r="E6" s="1198"/>
      <c r="F6" s="1198"/>
      <c r="G6" s="1198"/>
      <c r="H6" s="1198"/>
      <c r="I6" s="1198"/>
      <c r="J6" s="1198"/>
      <c r="K6" s="1198"/>
      <c r="L6" s="1198"/>
      <c r="M6" s="1198"/>
      <c r="N6" s="1199"/>
      <c r="P6" s="390"/>
    </row>
    <row r="7" spans="1:16" ht="20.25" customHeight="1">
      <c r="A7" s="1192"/>
      <c r="B7" s="1193"/>
      <c r="C7" s="1197"/>
      <c r="D7" s="1200" t="s">
        <v>120</v>
      </c>
      <c r="E7" s="1202" t="s">
        <v>121</v>
      </c>
      <c r="F7" s="1203"/>
      <c r="G7" s="1204"/>
      <c r="H7" s="1207" t="s">
        <v>122</v>
      </c>
      <c r="I7" s="1207" t="s">
        <v>123</v>
      </c>
      <c r="J7" s="1207" t="s">
        <v>124</v>
      </c>
      <c r="K7" s="1207" t="s">
        <v>125</v>
      </c>
      <c r="L7" s="1207" t="s">
        <v>126</v>
      </c>
      <c r="M7" s="1207" t="s">
        <v>127</v>
      </c>
      <c r="N7" s="1207" t="s">
        <v>128</v>
      </c>
      <c r="O7" s="390"/>
      <c r="P7" s="390"/>
    </row>
    <row r="8" spans="1:16" ht="21" customHeight="1">
      <c r="A8" s="1192"/>
      <c r="B8" s="1193"/>
      <c r="C8" s="1197"/>
      <c r="D8" s="1200"/>
      <c r="E8" s="1209" t="s">
        <v>37</v>
      </c>
      <c r="F8" s="1211" t="s">
        <v>7</v>
      </c>
      <c r="G8" s="1212"/>
      <c r="H8" s="1207"/>
      <c r="I8" s="1207"/>
      <c r="J8" s="1207"/>
      <c r="K8" s="1207"/>
      <c r="L8" s="1207"/>
      <c r="M8" s="1207"/>
      <c r="N8" s="1207"/>
      <c r="O8" s="1210"/>
      <c r="P8" s="1210"/>
    </row>
    <row r="9" spans="1:16" ht="24.75" customHeight="1">
      <c r="A9" s="1194"/>
      <c r="B9" s="1195"/>
      <c r="C9" s="1197"/>
      <c r="D9" s="1201"/>
      <c r="E9" s="1208"/>
      <c r="F9" s="580" t="s">
        <v>199</v>
      </c>
      <c r="G9" s="581" t="s">
        <v>200</v>
      </c>
      <c r="H9" s="1208"/>
      <c r="I9" s="1208"/>
      <c r="J9" s="1208"/>
      <c r="K9" s="1208"/>
      <c r="L9" s="1208"/>
      <c r="M9" s="1208"/>
      <c r="N9" s="1208"/>
      <c r="O9" s="391"/>
      <c r="P9" s="391"/>
    </row>
    <row r="10" spans="1:16" s="393" customFormat="1" ht="18.75" customHeight="1">
      <c r="A10" s="1205" t="s">
        <v>40</v>
      </c>
      <c r="B10" s="1206"/>
      <c r="C10" s="521">
        <v>1</v>
      </c>
      <c r="D10" s="521">
        <v>2</v>
      </c>
      <c r="E10" s="521">
        <v>3</v>
      </c>
      <c r="F10" s="521">
        <v>4</v>
      </c>
      <c r="G10" s="521">
        <v>5</v>
      </c>
      <c r="H10" s="521">
        <v>6</v>
      </c>
      <c r="I10" s="521">
        <v>7</v>
      </c>
      <c r="J10" s="521">
        <v>8</v>
      </c>
      <c r="K10" s="521">
        <v>9</v>
      </c>
      <c r="L10" s="521">
        <v>10</v>
      </c>
      <c r="M10" s="521">
        <v>11</v>
      </c>
      <c r="N10" s="521">
        <v>12</v>
      </c>
      <c r="O10" s="392"/>
      <c r="P10" s="392"/>
    </row>
    <row r="11" spans="1:17" ht="22.5" customHeight="1">
      <c r="A11" s="522" t="s">
        <v>0</v>
      </c>
      <c r="B11" s="430" t="s">
        <v>131</v>
      </c>
      <c r="C11" s="702">
        <f>D11+E11+H11+I11+J11+K11+L11+M11+N11</f>
        <v>4976</v>
      </c>
      <c r="D11" s="702">
        <f aca="true" t="shared" si="0" ref="D11:N11">D12+D13</f>
        <v>1985</v>
      </c>
      <c r="E11" s="702">
        <f t="shared" si="0"/>
        <v>1623</v>
      </c>
      <c r="F11" s="702">
        <f t="shared" si="0"/>
        <v>72</v>
      </c>
      <c r="G11" s="702">
        <f t="shared" si="0"/>
        <v>1551</v>
      </c>
      <c r="H11" s="702">
        <f t="shared" si="0"/>
        <v>18</v>
      </c>
      <c r="I11" s="702">
        <f t="shared" si="0"/>
        <v>955</v>
      </c>
      <c r="J11" s="702">
        <f t="shared" si="0"/>
        <v>246</v>
      </c>
      <c r="K11" s="702">
        <f t="shared" si="0"/>
        <v>6</v>
      </c>
      <c r="L11" s="702">
        <f t="shared" si="0"/>
        <v>0</v>
      </c>
      <c r="M11" s="702">
        <f t="shared" si="0"/>
        <v>0</v>
      </c>
      <c r="N11" s="702">
        <f t="shared" si="0"/>
        <v>143</v>
      </c>
      <c r="O11" s="390"/>
      <c r="P11" s="390"/>
      <c r="Q11" s="431"/>
    </row>
    <row r="12" spans="1:16" ht="22.5" customHeight="1">
      <c r="A12" s="523">
        <v>1</v>
      </c>
      <c r="B12" s="433" t="s">
        <v>132</v>
      </c>
      <c r="C12" s="702">
        <f aca="true" t="shared" si="1" ref="C12:C25">D12+E12+H12+I12+J12+K12+L12+M12+N12</f>
        <v>3089</v>
      </c>
      <c r="D12" s="408">
        <f>'[10]Về việc chủ động Mau 01.THA'!$D$12</f>
        <v>1521</v>
      </c>
      <c r="E12" s="702">
        <f aca="true" t="shared" si="2" ref="E12:E25">F12+G12</f>
        <v>1182</v>
      </c>
      <c r="F12" s="408">
        <f>'[10]Về việc chủ động Mau 01.THA'!$F$12</f>
        <v>55</v>
      </c>
      <c r="G12" s="408">
        <f>'[10]Về việc chủ động Mau 01.THA'!$G$12</f>
        <v>1127</v>
      </c>
      <c r="H12" s="408">
        <f>'[10]Về việc chủ động Mau 01.THA'!$H$12</f>
        <v>1</v>
      </c>
      <c r="I12" s="408">
        <f>'[10]Về việc chủ động Mau 01.THA'!$I$12</f>
        <v>161</v>
      </c>
      <c r="J12" s="408">
        <f>'[10]Về việc chủ động Mau 01.THA'!$J$12</f>
        <v>204</v>
      </c>
      <c r="K12" s="408">
        <f>'[10]Về việc chủ động Mau 01.THA'!$K$12</f>
        <v>3</v>
      </c>
      <c r="L12" s="408">
        <f>'[10]Về việc chủ động Mau 01.THA'!$L$12</f>
        <v>0</v>
      </c>
      <c r="M12" s="408">
        <f>'[10]Về việc chủ động Mau 01.THA'!$M$12</f>
        <v>0</v>
      </c>
      <c r="N12" s="408">
        <f>'[10]Về việc chủ động Mau 01.THA'!$N$12</f>
        <v>17</v>
      </c>
      <c r="O12" s="390"/>
      <c r="P12" s="390"/>
    </row>
    <row r="13" spans="1:16" ht="22.5" customHeight="1">
      <c r="A13" s="523">
        <v>2</v>
      </c>
      <c r="B13" s="433" t="s">
        <v>133</v>
      </c>
      <c r="C13" s="702">
        <f t="shared" si="1"/>
        <v>1887</v>
      </c>
      <c r="D13" s="408">
        <f>'[10]Về việc chủ động Mau 01.THA'!$D$13</f>
        <v>464</v>
      </c>
      <c r="E13" s="702">
        <f t="shared" si="2"/>
        <v>441</v>
      </c>
      <c r="F13" s="408">
        <f>'[10]Về việc chủ động Mau 01.THA'!$F$13</f>
        <v>17</v>
      </c>
      <c r="G13" s="408">
        <f>'[10]Về việc chủ động Mau 01.THA'!$G$13</f>
        <v>424</v>
      </c>
      <c r="H13" s="408">
        <f>'[10]Về việc chủ động Mau 01.THA'!$H$13</f>
        <v>17</v>
      </c>
      <c r="I13" s="408">
        <f>'[10]Về việc chủ động Mau 01.THA'!$I$13</f>
        <v>794</v>
      </c>
      <c r="J13" s="408">
        <f>'[10]Về việc chủ động Mau 01.THA'!$J$13</f>
        <v>42</v>
      </c>
      <c r="K13" s="408">
        <f>'[10]Về việc chủ động Mau 01.THA'!$K$13</f>
        <v>3</v>
      </c>
      <c r="L13" s="408">
        <f>'[10]Về việc chủ động Mau 01.THA'!$L$13</f>
        <v>0</v>
      </c>
      <c r="M13" s="408">
        <f>'[10]Về việc chủ động Mau 01.THA'!$M$13</f>
        <v>0</v>
      </c>
      <c r="N13" s="408">
        <f>'[10]Về việc chủ động Mau 01.THA'!$N$13</f>
        <v>126</v>
      </c>
      <c r="O13" s="390"/>
      <c r="P13" s="390"/>
    </row>
    <row r="14" spans="1:16" ht="22.5" customHeight="1">
      <c r="A14" s="524" t="s">
        <v>1</v>
      </c>
      <c r="B14" s="395" t="s">
        <v>134</v>
      </c>
      <c r="C14" s="702">
        <f t="shared" si="1"/>
        <v>10</v>
      </c>
      <c r="D14" s="408">
        <f>'[10]Về việc chủ động Mau 01.THA'!$D$14</f>
        <v>4</v>
      </c>
      <c r="E14" s="702">
        <f t="shared" si="2"/>
        <v>5</v>
      </c>
      <c r="F14" s="408">
        <f>'[10]Về việc chủ động Mau 01.THA'!$F$14</f>
        <v>0</v>
      </c>
      <c r="G14" s="408">
        <f>'[10]Về việc chủ động Mau 01.THA'!$G$14</f>
        <v>5</v>
      </c>
      <c r="H14" s="408">
        <f>'[10]Về việc chủ động Mau 01.THA'!$H$14</f>
        <v>0</v>
      </c>
      <c r="I14" s="408">
        <f>'[10]Về việc chủ động Mau 01.THA'!$I$14</f>
        <v>0</v>
      </c>
      <c r="J14" s="408">
        <f>'[10]Về việc chủ động Mau 01.THA'!$J$14</f>
        <v>1</v>
      </c>
      <c r="K14" s="408">
        <f>'[10]Về việc chủ động Mau 01.THA'!$K$14</f>
        <v>0</v>
      </c>
      <c r="L14" s="408">
        <f>'[10]Về việc chủ động Mau 01.THA'!$L$14</f>
        <v>0</v>
      </c>
      <c r="M14" s="408">
        <f>'[10]Về việc chủ động Mau 01.THA'!$M$14</f>
        <v>0</v>
      </c>
      <c r="N14" s="408">
        <f>'[10]Về việc chủ động Mau 01.THA'!$N$14</f>
        <v>0</v>
      </c>
      <c r="O14" s="390"/>
      <c r="P14" s="390"/>
    </row>
    <row r="15" spans="1:16" ht="22.5" customHeight="1">
      <c r="A15" s="524" t="s">
        <v>9</v>
      </c>
      <c r="B15" s="395" t="s">
        <v>135</v>
      </c>
      <c r="C15" s="702">
        <f t="shared" si="1"/>
        <v>0</v>
      </c>
      <c r="D15" s="408"/>
      <c r="E15" s="702">
        <f t="shared" si="2"/>
        <v>0</v>
      </c>
      <c r="F15" s="408"/>
      <c r="G15" s="408"/>
      <c r="H15" s="408"/>
      <c r="I15" s="408"/>
      <c r="J15" s="408"/>
      <c r="K15" s="408"/>
      <c r="L15" s="408"/>
      <c r="M15" s="408"/>
      <c r="N15" s="408"/>
      <c r="O15" s="390"/>
      <c r="P15" s="390"/>
    </row>
    <row r="16" spans="1:15" ht="22.5" customHeight="1">
      <c r="A16" s="524" t="s">
        <v>136</v>
      </c>
      <c r="B16" s="395" t="s">
        <v>137</v>
      </c>
      <c r="C16" s="702">
        <f>C11-C14-C15</f>
        <v>4966</v>
      </c>
      <c r="D16" s="702">
        <f aca="true" t="shared" si="3" ref="D16:N16">D11-D14-D15</f>
        <v>1981</v>
      </c>
      <c r="E16" s="702">
        <f t="shared" si="3"/>
        <v>1618</v>
      </c>
      <c r="F16" s="702">
        <f t="shared" si="3"/>
        <v>72</v>
      </c>
      <c r="G16" s="702">
        <f t="shared" si="3"/>
        <v>1546</v>
      </c>
      <c r="H16" s="702">
        <f t="shared" si="3"/>
        <v>18</v>
      </c>
      <c r="I16" s="702">
        <f t="shared" si="3"/>
        <v>955</v>
      </c>
      <c r="J16" s="702">
        <f t="shared" si="3"/>
        <v>245</v>
      </c>
      <c r="K16" s="702">
        <f t="shared" si="3"/>
        <v>6</v>
      </c>
      <c r="L16" s="702">
        <f t="shared" si="3"/>
        <v>0</v>
      </c>
      <c r="M16" s="702">
        <f t="shared" si="3"/>
        <v>0</v>
      </c>
      <c r="N16" s="702">
        <f t="shared" si="3"/>
        <v>143</v>
      </c>
      <c r="O16" s="390"/>
    </row>
    <row r="17" spans="1:15" ht="22.5" customHeight="1">
      <c r="A17" s="524" t="s">
        <v>52</v>
      </c>
      <c r="B17" s="434" t="s">
        <v>138</v>
      </c>
      <c r="C17" s="702">
        <f>C16-C25</f>
        <v>3155</v>
      </c>
      <c r="D17" s="702">
        <f aca="true" t="shared" si="4" ref="D17:N17">D16-D25</f>
        <v>1219</v>
      </c>
      <c r="E17" s="702">
        <f t="shared" si="4"/>
        <v>714</v>
      </c>
      <c r="F17" s="702">
        <f t="shared" si="4"/>
        <v>37</v>
      </c>
      <c r="G17" s="702">
        <f t="shared" si="4"/>
        <v>677</v>
      </c>
      <c r="H17" s="702">
        <f t="shared" si="4"/>
        <v>18</v>
      </c>
      <c r="I17" s="702">
        <f t="shared" si="4"/>
        <v>901</v>
      </c>
      <c r="J17" s="702">
        <f t="shared" si="4"/>
        <v>155</v>
      </c>
      <c r="K17" s="702">
        <f t="shared" si="4"/>
        <v>5</v>
      </c>
      <c r="L17" s="702">
        <f t="shared" si="4"/>
        <v>0</v>
      </c>
      <c r="M17" s="702">
        <f t="shared" si="4"/>
        <v>0</v>
      </c>
      <c r="N17" s="702">
        <f t="shared" si="4"/>
        <v>143</v>
      </c>
      <c r="O17" s="390"/>
    </row>
    <row r="18" spans="1:15" ht="22.5" customHeight="1">
      <c r="A18" s="523" t="s">
        <v>54</v>
      </c>
      <c r="B18" s="433" t="s">
        <v>139</v>
      </c>
      <c r="C18" s="702">
        <f t="shared" si="1"/>
        <v>1371</v>
      </c>
      <c r="D18" s="408">
        <f>'[10]Về việc chủ động Mau 01.THA'!$D$18</f>
        <v>345</v>
      </c>
      <c r="E18" s="702">
        <f t="shared" si="2"/>
        <v>247</v>
      </c>
      <c r="F18" s="408">
        <f>'[10]Về việc chủ động Mau 01.THA'!$F$18</f>
        <v>9</v>
      </c>
      <c r="G18" s="408">
        <f>'[10]Về việc chủ động Mau 01.THA'!$G$18</f>
        <v>238</v>
      </c>
      <c r="H18" s="408">
        <f>'[10]Về việc chủ động Mau 01.THA'!$H$18</f>
        <v>10</v>
      </c>
      <c r="I18" s="408">
        <f>'[10]Về việc chủ động Mau 01.THA'!$I$18</f>
        <v>616</v>
      </c>
      <c r="J18" s="408">
        <f>'[10]Về việc chủ động Mau 01.THA'!$J$18</f>
        <v>37</v>
      </c>
      <c r="K18" s="408">
        <f>'[10]Về việc chủ động Mau 01.THA'!$K$18</f>
        <v>2</v>
      </c>
      <c r="L18" s="408">
        <f>'[10]Về việc chủ động Mau 01.THA'!$L$18</f>
        <v>0</v>
      </c>
      <c r="M18" s="408">
        <f>'[10]Về việc chủ động Mau 01.THA'!$M$18</f>
        <v>0</v>
      </c>
      <c r="N18" s="408">
        <f>'[10]Về việc chủ động Mau 01.THA'!$N$18</f>
        <v>114</v>
      </c>
      <c r="O18" s="390"/>
    </row>
    <row r="19" spans="1:15" ht="20.25" customHeight="1">
      <c r="A19" s="523" t="s">
        <v>55</v>
      </c>
      <c r="B19" s="433" t="s">
        <v>140</v>
      </c>
      <c r="C19" s="702">
        <f t="shared" si="1"/>
        <v>40</v>
      </c>
      <c r="D19" s="408">
        <f>'[10]Về việc chủ động Mau 01.THA'!$D$19</f>
        <v>19</v>
      </c>
      <c r="E19" s="702">
        <f t="shared" si="2"/>
        <v>17</v>
      </c>
      <c r="F19" s="408">
        <f>'[10]Về việc chủ động Mau 01.THA'!$F$19</f>
        <v>1</v>
      </c>
      <c r="G19" s="408">
        <f>'[10]Về việc chủ động Mau 01.THA'!$G$19</f>
        <v>16</v>
      </c>
      <c r="H19" s="408">
        <f>'[10]Về việc chủ động Mau 01.THA'!$H$19</f>
        <v>1</v>
      </c>
      <c r="I19" s="408">
        <f>'[10]Về việc chủ động Mau 01.THA'!$I$19</f>
        <v>3</v>
      </c>
      <c r="J19" s="408">
        <f>'[10]Về việc chủ động Mau 01.THA'!$J$19</f>
        <v>0</v>
      </c>
      <c r="K19" s="408">
        <f>'[10]Về việc chủ động Mau 01.THA'!$K$19</f>
        <v>0</v>
      </c>
      <c r="L19" s="408">
        <f>'[10]Về việc chủ động Mau 01.THA'!$L$19</f>
        <v>0</v>
      </c>
      <c r="M19" s="408">
        <f>'[10]Về việc chủ động Mau 01.THA'!$M$19</f>
        <v>0</v>
      </c>
      <c r="N19" s="408">
        <f>'[10]Về việc chủ động Mau 01.THA'!$N$19</f>
        <v>0</v>
      </c>
      <c r="O19" s="390"/>
    </row>
    <row r="20" spans="1:15" ht="21" customHeight="1">
      <c r="A20" s="523" t="s">
        <v>141</v>
      </c>
      <c r="B20" s="433" t="s">
        <v>142</v>
      </c>
      <c r="C20" s="704">
        <f>C17-C18-C19-C21-C22-C23-C24</f>
        <v>1707</v>
      </c>
      <c r="D20" s="704">
        <f>D17-D18-D19-D21-D22-D23-D24</f>
        <v>832</v>
      </c>
      <c r="E20" s="704">
        <f aca="true" t="shared" si="5" ref="E20:N20">E17-E18-E19-E21-E22-E23-E24</f>
        <v>442</v>
      </c>
      <c r="F20" s="704">
        <f t="shared" si="5"/>
        <v>27</v>
      </c>
      <c r="G20" s="704">
        <f t="shared" si="5"/>
        <v>415</v>
      </c>
      <c r="H20" s="704">
        <f t="shared" si="5"/>
        <v>7</v>
      </c>
      <c r="I20" s="704">
        <f t="shared" si="5"/>
        <v>281</v>
      </c>
      <c r="J20" s="704">
        <f t="shared" si="5"/>
        <v>113</v>
      </c>
      <c r="K20" s="704">
        <f t="shared" si="5"/>
        <v>3</v>
      </c>
      <c r="L20" s="704">
        <f t="shared" si="5"/>
        <v>0</v>
      </c>
      <c r="M20" s="704">
        <f t="shared" si="5"/>
        <v>0</v>
      </c>
      <c r="N20" s="704">
        <f t="shared" si="5"/>
        <v>29</v>
      </c>
      <c r="O20" s="390"/>
    </row>
    <row r="21" spans="1:15" ht="21" customHeight="1">
      <c r="A21" s="523" t="s">
        <v>143</v>
      </c>
      <c r="B21" s="433" t="s">
        <v>144</v>
      </c>
      <c r="C21" s="702">
        <f t="shared" si="1"/>
        <v>15</v>
      </c>
      <c r="D21" s="408">
        <f>'[10]Về việc chủ động Mau 01.THA'!$D$21</f>
        <v>9</v>
      </c>
      <c r="E21" s="702">
        <f t="shared" si="2"/>
        <v>5</v>
      </c>
      <c r="F21" s="408">
        <f>'[10]Về việc chủ động Mau 01.THA'!$F$21</f>
        <v>0</v>
      </c>
      <c r="G21" s="408">
        <f>'[10]Về việc chủ động Mau 01.THA'!$G$21</f>
        <v>5</v>
      </c>
      <c r="H21" s="408">
        <f>'[10]Về việc chủ động Mau 01.THA'!$H$21</f>
        <v>0</v>
      </c>
      <c r="I21" s="408">
        <f>'[10]Về việc chủ động Mau 01.THA'!$I$21</f>
        <v>0</v>
      </c>
      <c r="J21" s="408">
        <f>'[10]Về việc chủ động Mau 01.THA'!$J$21</f>
        <v>1</v>
      </c>
      <c r="K21" s="408">
        <f>'[10]Về việc chủ động Mau 01.THA'!$K$21</f>
        <v>0</v>
      </c>
      <c r="L21" s="408">
        <f>'[10]Về việc chủ động Mau 01.THA'!$L$21</f>
        <v>0</v>
      </c>
      <c r="M21" s="408">
        <f>'[10]Về việc chủ động Mau 01.THA'!$M$21</f>
        <v>0</v>
      </c>
      <c r="N21" s="408">
        <f>'[10]Về việc chủ động Mau 01.THA'!$N$21</f>
        <v>0</v>
      </c>
      <c r="O21" s="390"/>
    </row>
    <row r="22" spans="1:15" ht="21" customHeight="1">
      <c r="A22" s="523" t="s">
        <v>145</v>
      </c>
      <c r="B22" s="433" t="s">
        <v>146</v>
      </c>
      <c r="C22" s="702">
        <f t="shared" si="1"/>
        <v>6</v>
      </c>
      <c r="D22" s="408">
        <f>'[10]Về việc chủ động Mau 01.THA'!$D$22</f>
        <v>4</v>
      </c>
      <c r="E22" s="702">
        <f t="shared" si="2"/>
        <v>0</v>
      </c>
      <c r="F22" s="408">
        <f>'[10]Về việc chủ động Mau 01.THA'!$F$22</f>
        <v>0</v>
      </c>
      <c r="G22" s="408">
        <f>'[10]Về việc chủ động Mau 01.THA'!$G$22</f>
        <v>0</v>
      </c>
      <c r="H22" s="408">
        <f>'[10]Về việc chủ động Mau 01.THA'!$H$22</f>
        <v>0</v>
      </c>
      <c r="I22" s="408">
        <f>'[10]Về việc chủ động Mau 01.THA'!$I$22</f>
        <v>1</v>
      </c>
      <c r="J22" s="408">
        <f>'[10]Về việc chủ động Mau 01.THA'!$J$22</f>
        <v>1</v>
      </c>
      <c r="K22" s="408">
        <f>'[10]Về việc chủ động Mau 01.THA'!$K$22</f>
        <v>0</v>
      </c>
      <c r="L22" s="408">
        <f>'[10]Về việc chủ động Mau 01.THA'!$L$22</f>
        <v>0</v>
      </c>
      <c r="M22" s="408">
        <f>'[10]Về việc chủ động Mau 01.THA'!$M$22</f>
        <v>0</v>
      </c>
      <c r="N22" s="408">
        <f>'[10]Về việc chủ động Mau 01.THA'!$N$22</f>
        <v>0</v>
      </c>
      <c r="O22" s="390"/>
    </row>
    <row r="23" spans="1:15" ht="25.5">
      <c r="A23" s="523" t="s">
        <v>147</v>
      </c>
      <c r="B23" s="435" t="s">
        <v>148</v>
      </c>
      <c r="C23" s="702">
        <f t="shared" si="1"/>
        <v>2</v>
      </c>
      <c r="D23" s="408">
        <f>'[10]Về việc chủ động Mau 01.THA'!$D$23</f>
        <v>2</v>
      </c>
      <c r="E23" s="702">
        <f t="shared" si="2"/>
        <v>0</v>
      </c>
      <c r="F23" s="408">
        <f>'[10]Về việc chủ động Mau 01.THA'!$F$23</f>
        <v>0</v>
      </c>
      <c r="G23" s="408">
        <f>'[10]Về việc chủ động Mau 01.THA'!$G$22</f>
        <v>0</v>
      </c>
      <c r="H23" s="408">
        <f>'[10]Về việc chủ động Mau 01.THA'!$H$23</f>
        <v>0</v>
      </c>
      <c r="I23" s="408">
        <f>'[10]Về việc chủ động Mau 01.THA'!$I$23</f>
        <v>0</v>
      </c>
      <c r="J23" s="408">
        <f>'[10]Về việc chủ động Mau 01.THA'!$J$23</f>
        <v>0</v>
      </c>
      <c r="K23" s="408">
        <f>'[10]Về việc chủ động Mau 01.THA'!$K$23</f>
        <v>0</v>
      </c>
      <c r="L23" s="408">
        <f>'[10]Về việc chủ động Mau 01.THA'!$L$23</f>
        <v>0</v>
      </c>
      <c r="M23" s="408">
        <f>'[10]Về việc chủ động Mau 01.THA'!$M$23</f>
        <v>0</v>
      </c>
      <c r="N23" s="408">
        <f>'[10]Về việc chủ động Mau 01.THA'!$N$23</f>
        <v>0</v>
      </c>
      <c r="O23" s="390"/>
    </row>
    <row r="24" spans="1:15" ht="21" customHeight="1">
      <c r="A24" s="523" t="s">
        <v>149</v>
      </c>
      <c r="B24" s="433" t="s">
        <v>150</v>
      </c>
      <c r="C24" s="702">
        <f t="shared" si="1"/>
        <v>14</v>
      </c>
      <c r="D24" s="408">
        <f>'[10]Về việc chủ động Mau 01.THA'!$D$24</f>
        <v>8</v>
      </c>
      <c r="E24" s="702">
        <f t="shared" si="2"/>
        <v>3</v>
      </c>
      <c r="F24" s="408">
        <f>'[10]Về việc chủ động Mau 01.THA'!$F$24</f>
        <v>0</v>
      </c>
      <c r="G24" s="408">
        <f>'[10]Về việc chủ động Mau 01.THA'!$G$24</f>
        <v>3</v>
      </c>
      <c r="H24" s="408">
        <f>'[10]Về việc chủ động Mau 01.THA'!$H$24</f>
        <v>0</v>
      </c>
      <c r="I24" s="408">
        <f>'[10]Về việc chủ động Mau 01.THA'!$I$24</f>
        <v>0</v>
      </c>
      <c r="J24" s="408">
        <f>'[10]Về việc chủ động Mau 01.THA'!$J$24</f>
        <v>3</v>
      </c>
      <c r="K24" s="408">
        <f>'[10]Về việc chủ động Mau 01.THA'!$K$24</f>
        <v>0</v>
      </c>
      <c r="L24" s="408">
        <f>'[10]Về việc chủ động Mau 01.THA'!$L$24</f>
        <v>0</v>
      </c>
      <c r="M24" s="408">
        <f>'[10]Về việc chủ động Mau 01.THA'!$M$24</f>
        <v>0</v>
      </c>
      <c r="N24" s="408">
        <f>'[10]Về việc chủ động Mau 01.THA'!$N$24</f>
        <v>0</v>
      </c>
      <c r="O24" s="390"/>
    </row>
    <row r="25" spans="1:15" ht="21" customHeight="1">
      <c r="A25" s="524" t="s">
        <v>53</v>
      </c>
      <c r="B25" s="395" t="s">
        <v>151</v>
      </c>
      <c r="C25" s="704">
        <f t="shared" si="1"/>
        <v>1811</v>
      </c>
      <c r="D25" s="704">
        <f>'[10]Về việc chủ động Mau 01.THA'!$D$25</f>
        <v>762</v>
      </c>
      <c r="E25" s="704">
        <f t="shared" si="2"/>
        <v>904</v>
      </c>
      <c r="F25" s="704">
        <f>'[10]Về việc chủ động Mau 01.THA'!$F$25</f>
        <v>35</v>
      </c>
      <c r="G25" s="704">
        <f>'[10]Về việc chủ động Mau 01.THA'!$G$25</f>
        <v>869</v>
      </c>
      <c r="H25" s="704">
        <f>'[10]Về việc chủ động Mau 01.THA'!$H$25</f>
        <v>0</v>
      </c>
      <c r="I25" s="704">
        <f>'[10]Về việc chủ động Mau 01.THA'!$I$25</f>
        <v>54</v>
      </c>
      <c r="J25" s="704">
        <f>'[10]Về việc chủ động Mau 01.THA'!$J$25</f>
        <v>90</v>
      </c>
      <c r="K25" s="704">
        <f>'[10]Về việc chủ động Mau 01.THA'!$K$25</f>
        <v>1</v>
      </c>
      <c r="L25" s="704"/>
      <c r="M25" s="704">
        <f>'[10]Về việc chủ động Mau 01.THA'!$M$25</f>
        <v>0</v>
      </c>
      <c r="N25" s="704">
        <f>'[10]Về việc chủ động Mau 01.THA'!$N$25</f>
        <v>0</v>
      </c>
      <c r="O25" s="390"/>
    </row>
    <row r="26" spans="1:15" s="416" customFormat="1" ht="26.25">
      <c r="A26" s="524" t="s">
        <v>555</v>
      </c>
      <c r="B26" s="436" t="s">
        <v>152</v>
      </c>
      <c r="C26" s="415">
        <f>(C18+C19)/C17</f>
        <v>0.4472266244057052</v>
      </c>
      <c r="D26" s="415">
        <f aca="true" t="shared" si="6" ref="D26:N26">(D18+C19)/D17</f>
        <v>0.3158326497128794</v>
      </c>
      <c r="E26" s="415">
        <f t="shared" si="6"/>
        <v>0.37254901960784315</v>
      </c>
      <c r="F26" s="415">
        <f t="shared" si="6"/>
        <v>0.7027027027027027</v>
      </c>
      <c r="G26" s="415">
        <f t="shared" si="6"/>
        <v>0.35302806499261447</v>
      </c>
      <c r="H26" s="415">
        <f t="shared" si="6"/>
        <v>1.4444444444444444</v>
      </c>
      <c r="I26" s="415">
        <f t="shared" si="6"/>
        <v>0.6847946725860156</v>
      </c>
      <c r="J26" s="415">
        <f t="shared" si="6"/>
        <v>0.25806451612903225</v>
      </c>
      <c r="K26" s="415">
        <v>0</v>
      </c>
      <c r="L26" s="415"/>
      <c r="M26" s="415"/>
      <c r="N26" s="415">
        <f t="shared" si="6"/>
        <v>0.7972027972027972</v>
      </c>
      <c r="O26" s="390"/>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0">
      <selection activeCell="C28" sqref="C28"/>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27" t="s">
        <v>181</v>
      </c>
      <c r="B1" s="1228"/>
      <c r="C1" s="1228"/>
    </row>
    <row r="2" spans="1:3" ht="21.75" customHeight="1">
      <c r="A2" s="1229" t="s">
        <v>70</v>
      </c>
      <c r="B2" s="1229"/>
      <c r="C2" s="519" t="s">
        <v>340</v>
      </c>
    </row>
    <row r="3" spans="1:3" ht="21.75" customHeight="1">
      <c r="A3" s="1226" t="s">
        <v>6</v>
      </c>
      <c r="B3" s="1226"/>
      <c r="C3" s="5">
        <v>1</v>
      </c>
    </row>
    <row r="4" spans="1:3" ht="17.25" customHeight="1">
      <c r="A4" s="397" t="s">
        <v>52</v>
      </c>
      <c r="B4" s="536" t="s">
        <v>566</v>
      </c>
      <c r="C4" s="520">
        <f>C5+C6+C7+C8+C9+C10+C11</f>
        <v>15</v>
      </c>
    </row>
    <row r="5" spans="1:3" s="6" customFormat="1" ht="17.25" customHeight="1">
      <c r="A5" s="5" t="s">
        <v>54</v>
      </c>
      <c r="B5" s="537" t="s">
        <v>153</v>
      </c>
      <c r="C5" s="39"/>
    </row>
    <row r="6" spans="1:3" s="6" customFormat="1" ht="17.25" customHeight="1">
      <c r="A6" s="5" t="s">
        <v>55</v>
      </c>
      <c r="B6" s="537" t="s">
        <v>154</v>
      </c>
      <c r="C6" s="39">
        <f>'01'!C21</f>
        <v>15</v>
      </c>
    </row>
    <row r="7" spans="1:3" s="6" customFormat="1" ht="17.25" customHeight="1">
      <c r="A7" s="5" t="s">
        <v>141</v>
      </c>
      <c r="B7" s="537" t="s">
        <v>155</v>
      </c>
      <c r="C7" s="39"/>
    </row>
    <row r="8" spans="1:3" s="6" customFormat="1" ht="17.25" customHeight="1">
      <c r="A8" s="5" t="s">
        <v>143</v>
      </c>
      <c r="B8" s="537" t="s">
        <v>156</v>
      </c>
      <c r="C8" s="39"/>
    </row>
    <row r="9" spans="1:3" s="6" customFormat="1" ht="17.25" customHeight="1">
      <c r="A9" s="5" t="s">
        <v>145</v>
      </c>
      <c r="B9" s="537" t="s">
        <v>157</v>
      </c>
      <c r="C9" s="39"/>
    </row>
    <row r="10" spans="1:3" s="6" customFormat="1" ht="17.25" customHeight="1">
      <c r="A10" s="5" t="s">
        <v>147</v>
      </c>
      <c r="B10" s="537" t="s">
        <v>158</v>
      </c>
      <c r="C10" s="39"/>
    </row>
    <row r="11" spans="1:3" s="6" customFormat="1" ht="17.25" customHeight="1">
      <c r="A11" s="5" t="s">
        <v>149</v>
      </c>
      <c r="B11" s="537" t="s">
        <v>160</v>
      </c>
      <c r="C11" s="39"/>
    </row>
    <row r="12" spans="1:3" s="32" customFormat="1" ht="17.25" customHeight="1">
      <c r="A12" s="397" t="s">
        <v>53</v>
      </c>
      <c r="B12" s="536" t="s">
        <v>565</v>
      </c>
      <c r="C12" s="520">
        <f>C13+C14</f>
        <v>6</v>
      </c>
    </row>
    <row r="13" spans="1:3" s="6" customFormat="1" ht="17.25" customHeight="1">
      <c r="A13" s="5" t="s">
        <v>56</v>
      </c>
      <c r="B13" s="537" t="s">
        <v>159</v>
      </c>
      <c r="C13" s="39">
        <f>'01'!C22</f>
        <v>6</v>
      </c>
    </row>
    <row r="14" spans="1:3" ht="17.25" customHeight="1">
      <c r="A14" s="5" t="s">
        <v>57</v>
      </c>
      <c r="B14" s="537" t="s">
        <v>160</v>
      </c>
      <c r="C14" s="39"/>
    </row>
    <row r="15" spans="1:3" ht="17.25" customHeight="1">
      <c r="A15" s="397" t="s">
        <v>58</v>
      </c>
      <c r="B15" s="536" t="s">
        <v>150</v>
      </c>
      <c r="C15" s="520">
        <f>C16+C17+C18</f>
        <v>14</v>
      </c>
    </row>
    <row r="16" spans="1:3" ht="17.25" customHeight="1">
      <c r="A16" s="5" t="s">
        <v>161</v>
      </c>
      <c r="B16" s="534" t="s">
        <v>162</v>
      </c>
      <c r="C16" s="39">
        <f>'01'!C24</f>
        <v>14</v>
      </c>
    </row>
    <row r="17" spans="1:3" s="6" customFormat="1" ht="30">
      <c r="A17" s="5" t="s">
        <v>163</v>
      </c>
      <c r="B17" s="537" t="s">
        <v>164</v>
      </c>
      <c r="C17" s="39"/>
    </row>
    <row r="18" spans="1:3" s="6" customFormat="1" ht="17.25" customHeight="1">
      <c r="A18" s="5" t="s">
        <v>165</v>
      </c>
      <c r="B18" s="537" t="s">
        <v>166</v>
      </c>
      <c r="C18" s="39"/>
    </row>
    <row r="19" spans="1:3" s="6" customFormat="1" ht="17.25" customHeight="1">
      <c r="A19" s="397" t="s">
        <v>73</v>
      </c>
      <c r="B19" s="536" t="s">
        <v>564</v>
      </c>
      <c r="C19" s="520">
        <f>C20+C21+C22+C23+C24+C25</f>
        <v>40</v>
      </c>
    </row>
    <row r="20" spans="1:3" s="6" customFormat="1" ht="17.25" customHeight="1">
      <c r="A20" s="5" t="s">
        <v>167</v>
      </c>
      <c r="B20" s="537" t="s">
        <v>168</v>
      </c>
      <c r="C20" s="39">
        <f>'01'!C19</f>
        <v>40</v>
      </c>
    </row>
    <row r="21" spans="1:3" s="6" customFormat="1" ht="17.25" customHeight="1">
      <c r="A21" s="5" t="s">
        <v>169</v>
      </c>
      <c r="B21" s="537" t="s">
        <v>170</v>
      </c>
      <c r="C21" s="39"/>
    </row>
    <row r="22" spans="1:3" s="6" customFormat="1" ht="17.25" customHeight="1">
      <c r="A22" s="5" t="s">
        <v>171</v>
      </c>
      <c r="B22" s="537" t="s">
        <v>172</v>
      </c>
      <c r="C22" s="39"/>
    </row>
    <row r="23" spans="1:3" s="6" customFormat="1" ht="17.25" customHeight="1">
      <c r="A23" s="5" t="s">
        <v>173</v>
      </c>
      <c r="B23" s="537" t="s">
        <v>156</v>
      </c>
      <c r="C23" s="39"/>
    </row>
    <row r="24" spans="1:3" s="6" customFormat="1" ht="17.25" customHeight="1">
      <c r="A24" s="5" t="s">
        <v>174</v>
      </c>
      <c r="B24" s="537" t="s">
        <v>157</v>
      </c>
      <c r="C24" s="39"/>
    </row>
    <row r="25" spans="1:3" s="6" customFormat="1" ht="17.25" customHeight="1">
      <c r="A25" s="5" t="s">
        <v>175</v>
      </c>
      <c r="B25" s="537" t="s">
        <v>176</v>
      </c>
      <c r="C25" s="39"/>
    </row>
    <row r="26" spans="1:3" s="6" customFormat="1" ht="17.25" customHeight="1">
      <c r="A26" s="397" t="s">
        <v>74</v>
      </c>
      <c r="B26" s="536" t="s">
        <v>563</v>
      </c>
      <c r="C26" s="520">
        <f>C27+C28+C29</f>
        <v>1811</v>
      </c>
    </row>
    <row r="27" spans="1:3" s="6" customFormat="1" ht="17.25" customHeight="1">
      <c r="A27" s="5" t="s">
        <v>177</v>
      </c>
      <c r="B27" s="537" t="s">
        <v>168</v>
      </c>
      <c r="C27" s="39">
        <f>'01'!C25</f>
        <v>1811</v>
      </c>
    </row>
    <row r="28" spans="1:3" ht="17.25" customHeight="1">
      <c r="A28" s="5" t="s">
        <v>178</v>
      </c>
      <c r="B28" s="537" t="s">
        <v>170</v>
      </c>
      <c r="C28" s="39"/>
    </row>
    <row r="29" spans="1:3" s="6" customFormat="1" ht="17.25" customHeight="1">
      <c r="A29" s="5" t="s">
        <v>179</v>
      </c>
      <c r="B29" s="537" t="s">
        <v>180</v>
      </c>
      <c r="C29" s="39"/>
    </row>
    <row r="30" spans="1:3" ht="30.75" customHeight="1">
      <c r="A30" s="35"/>
      <c r="B30" s="407"/>
      <c r="C30" s="535" t="str">
        <f>'Thong tin'!B8</f>
        <v>Lâm Đồng, ngày 06 tháng 01 năm 2017</v>
      </c>
    </row>
    <row r="31" spans="1:3" ht="22.5" customHeight="1">
      <c r="A31" s="35"/>
      <c r="B31" s="734" t="s">
        <v>4</v>
      </c>
      <c r="C31" s="531" t="str">
        <f>'Thong tin'!B7</f>
        <v>CỤC TRƯỞNG</v>
      </c>
    </row>
    <row r="32" spans="2:3" s="36" customFormat="1" ht="18.75">
      <c r="B32" s="526"/>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735" t="str">
        <f>'Thong tin'!B5</f>
        <v>Phạm Ngọc Hoa</v>
      </c>
      <c r="C37" s="527"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20" t="s">
        <v>181</v>
      </c>
      <c r="B44" s="1221"/>
      <c r="C44" s="1221"/>
    </row>
    <row r="45" spans="1:3" ht="18.75" hidden="1">
      <c r="A45" s="1224" t="s">
        <v>70</v>
      </c>
      <c r="B45" s="1225"/>
      <c r="C45" s="387" t="s">
        <v>340</v>
      </c>
    </row>
    <row r="46" spans="1:3" ht="15.75" hidden="1">
      <c r="A46" s="1222" t="s">
        <v>6</v>
      </c>
      <c r="B46" s="1223"/>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20" t="s">
        <v>181</v>
      </c>
      <c r="B82" s="1221"/>
      <c r="C82" s="1221"/>
    </row>
    <row r="83" spans="1:3" ht="18.75" hidden="1">
      <c r="A83" s="1224" t="s">
        <v>70</v>
      </c>
      <c r="B83" s="1225"/>
      <c r="C83" s="387" t="s">
        <v>340</v>
      </c>
    </row>
    <row r="84" spans="1:3" ht="24.75" customHeight="1" hidden="1">
      <c r="A84" s="1222" t="s">
        <v>6</v>
      </c>
      <c r="B84" s="1223"/>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20" t="s">
        <v>181</v>
      </c>
      <c r="B120" s="1221"/>
      <c r="C120" s="1221"/>
    </row>
    <row r="121" spans="1:3" ht="18.75" hidden="1">
      <c r="A121" s="1224" t="s">
        <v>70</v>
      </c>
      <c r="B121" s="1225"/>
      <c r="C121" s="387" t="s">
        <v>340</v>
      </c>
    </row>
    <row r="122" spans="1:3" ht="15.75" hidden="1">
      <c r="A122" s="1222" t="s">
        <v>6</v>
      </c>
      <c r="B122" s="1223"/>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20" t="s">
        <v>181</v>
      </c>
      <c r="B160" s="1221"/>
      <c r="C160" s="1221"/>
    </row>
    <row r="161" spans="1:3" ht="18.75" hidden="1">
      <c r="A161" s="1224" t="s">
        <v>70</v>
      </c>
      <c r="B161" s="1225"/>
      <c r="C161" s="387" t="s">
        <v>340</v>
      </c>
    </row>
    <row r="162" spans="1:3" ht="15.75" hidden="1">
      <c r="A162" s="1222" t="s">
        <v>6</v>
      </c>
      <c r="B162" s="1223"/>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20" t="s">
        <v>181</v>
      </c>
      <c r="B199" s="1221"/>
      <c r="C199" s="1221"/>
    </row>
    <row r="200" spans="1:3" ht="18.75" hidden="1">
      <c r="A200" s="1224" t="s">
        <v>70</v>
      </c>
      <c r="B200" s="1225"/>
      <c r="C200" s="387" t="s">
        <v>340</v>
      </c>
    </row>
    <row r="201" spans="1:3" ht="15.75" hidden="1">
      <c r="A201" s="1222" t="s">
        <v>6</v>
      </c>
      <c r="B201" s="1223"/>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20" t="s">
        <v>181</v>
      </c>
      <c r="B237" s="1221"/>
      <c r="C237" s="1221"/>
    </row>
    <row r="238" spans="1:3" ht="18.75" hidden="1">
      <c r="A238" s="1224" t="s">
        <v>70</v>
      </c>
      <c r="B238" s="1225"/>
      <c r="C238" s="387" t="s">
        <v>340</v>
      </c>
    </row>
    <row r="239" spans="1:3" ht="15.75" hidden="1">
      <c r="A239" s="1222" t="s">
        <v>6</v>
      </c>
      <c r="B239" s="1223"/>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20" t="s">
        <v>181</v>
      </c>
      <c r="B277" s="1221"/>
      <c r="C277" s="1221"/>
    </row>
    <row r="278" spans="1:3" ht="18.75" hidden="1">
      <c r="A278" s="1224" t="s">
        <v>70</v>
      </c>
      <c r="B278" s="1225"/>
      <c r="C278" s="387" t="s">
        <v>340</v>
      </c>
    </row>
    <row r="279" spans="1:3" ht="15.75" hidden="1">
      <c r="A279" s="1222" t="s">
        <v>6</v>
      </c>
      <c r="B279" s="1223"/>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20" t="s">
        <v>181</v>
      </c>
      <c r="B315" s="1221"/>
      <c r="C315" s="1221"/>
    </row>
    <row r="316" spans="1:3" ht="18.75" hidden="1">
      <c r="A316" s="1224" t="s">
        <v>70</v>
      </c>
      <c r="B316" s="1225"/>
      <c r="C316" s="387" t="s">
        <v>340</v>
      </c>
    </row>
    <row r="317" spans="1:3" ht="15.75" hidden="1">
      <c r="A317" s="1222" t="s">
        <v>6</v>
      </c>
      <c r="B317" s="1223"/>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20" t="s">
        <v>181</v>
      </c>
      <c r="B352" s="1221"/>
      <c r="C352" s="1221"/>
    </row>
    <row r="353" spans="1:3" ht="18.75" hidden="1">
      <c r="A353" s="1224" t="s">
        <v>70</v>
      </c>
      <c r="B353" s="1225"/>
      <c r="C353" s="387" t="s">
        <v>340</v>
      </c>
    </row>
    <row r="354" spans="1:3" ht="15.75" hidden="1">
      <c r="A354" s="1222" t="s">
        <v>6</v>
      </c>
      <c r="B354" s="1223"/>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20" t="s">
        <v>181</v>
      </c>
      <c r="B394" s="1221"/>
      <c r="C394" s="1221"/>
    </row>
    <row r="395" spans="1:3" ht="18.75" hidden="1">
      <c r="A395" s="1224" t="s">
        <v>70</v>
      </c>
      <c r="B395" s="1225"/>
      <c r="C395" s="387" t="s">
        <v>340</v>
      </c>
    </row>
    <row r="396" spans="1:3" ht="15.75" hidden="1">
      <c r="A396" s="1222" t="s">
        <v>6</v>
      </c>
      <c r="B396" s="1223"/>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20" t="s">
        <v>181</v>
      </c>
      <c r="B430" s="1221"/>
      <c r="C430" s="1221"/>
    </row>
    <row r="431" spans="1:3" ht="18.75" hidden="1">
      <c r="A431" s="1224" t="s">
        <v>70</v>
      </c>
      <c r="B431" s="1225"/>
      <c r="C431" s="387" t="s">
        <v>340</v>
      </c>
    </row>
    <row r="432" spans="1:3" ht="15.75" hidden="1">
      <c r="A432" s="1222" t="s">
        <v>6</v>
      </c>
      <c r="B432" s="1223"/>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20" t="s">
        <v>181</v>
      </c>
      <c r="B470" s="1221"/>
      <c r="C470" s="1221"/>
    </row>
    <row r="471" spans="1:3" ht="18.75" hidden="1">
      <c r="A471" s="1224" t="s">
        <v>70</v>
      </c>
      <c r="B471" s="1225"/>
      <c r="C471" s="387" t="s">
        <v>340</v>
      </c>
    </row>
    <row r="472" spans="1:3" ht="15.75" hidden="1">
      <c r="A472" s="1222" t="s">
        <v>6</v>
      </c>
      <c r="B472" s="1223"/>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zoomScaleSheetLayoutView="100" workbookViewId="0" topLeftCell="A4">
      <selection activeCell="M31" sqref="M31"/>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16" t="s">
        <v>30</v>
      </c>
      <c r="B1" s="1216"/>
      <c r="C1" s="417"/>
      <c r="D1" s="1217" t="s">
        <v>82</v>
      </c>
      <c r="E1" s="1217"/>
      <c r="F1" s="1217"/>
      <c r="G1" s="1217"/>
      <c r="H1" s="1217"/>
      <c r="I1" s="1217"/>
      <c r="J1" s="1217"/>
      <c r="K1" s="1217"/>
      <c r="L1" s="1213" t="s">
        <v>557</v>
      </c>
      <c r="M1" s="1213"/>
      <c r="N1" s="1213"/>
      <c r="O1" s="1213"/>
    </row>
    <row r="2" spans="1:15" ht="16.5" customHeight="1">
      <c r="A2" s="419" t="s">
        <v>343</v>
      </c>
      <c r="B2" s="419"/>
      <c r="C2" s="419"/>
      <c r="D2" s="1217" t="s">
        <v>182</v>
      </c>
      <c r="E2" s="1217"/>
      <c r="F2" s="1217"/>
      <c r="G2" s="1217"/>
      <c r="H2" s="1217"/>
      <c r="I2" s="1217"/>
      <c r="J2" s="1217"/>
      <c r="K2" s="1217"/>
      <c r="L2" s="1218" t="str">
        <f>'Thong tin'!B4</f>
        <v>Cục Thi hành án dân sự tỉnh Lâm Đồng </v>
      </c>
      <c r="M2" s="1218"/>
      <c r="N2" s="1218"/>
      <c r="O2" s="1218"/>
    </row>
    <row r="3" spans="1:15" ht="16.5" customHeight="1">
      <c r="A3" s="419" t="s">
        <v>344</v>
      </c>
      <c r="B3" s="419"/>
      <c r="C3" s="419"/>
      <c r="D3" s="1219" t="str">
        <f>'Thong tin'!B3</f>
        <v>03 tháng / năm 2017</v>
      </c>
      <c r="E3" s="1219"/>
      <c r="F3" s="1219"/>
      <c r="G3" s="1219"/>
      <c r="H3" s="1219"/>
      <c r="I3" s="1219"/>
      <c r="J3" s="1219"/>
      <c r="K3" s="1219"/>
      <c r="L3" s="1213" t="s">
        <v>523</v>
      </c>
      <c r="M3" s="1213"/>
      <c r="N3" s="1213"/>
      <c r="O3" s="1213"/>
    </row>
    <row r="4" spans="1:15" ht="16.5" customHeight="1">
      <c r="A4" s="437" t="s">
        <v>119</v>
      </c>
      <c r="B4" s="437"/>
      <c r="C4" s="422"/>
      <c r="D4" s="423"/>
      <c r="E4" s="423"/>
      <c r="F4" s="422"/>
      <c r="G4" s="424"/>
      <c r="H4" s="424"/>
      <c r="I4" s="424"/>
      <c r="J4" s="422"/>
      <c r="K4" s="423"/>
      <c r="L4" s="1214" t="s">
        <v>411</v>
      </c>
      <c r="M4" s="1214"/>
      <c r="N4" s="1214"/>
      <c r="O4" s="1214"/>
    </row>
    <row r="5" spans="1:15" ht="16.5" customHeight="1">
      <c r="A5" s="425"/>
      <c r="B5" s="422"/>
      <c r="C5" s="422"/>
      <c r="D5" s="422"/>
      <c r="E5" s="422"/>
      <c r="F5" s="426"/>
      <c r="G5" s="427"/>
      <c r="H5" s="427"/>
      <c r="I5" s="427"/>
      <c r="J5" s="426"/>
      <c r="K5" s="428"/>
      <c r="L5" s="441"/>
      <c r="M5" s="441" t="s">
        <v>8</v>
      </c>
      <c r="N5" s="418"/>
      <c r="O5" s="418"/>
    </row>
    <row r="6" spans="1:15" ht="18.75" customHeight="1">
      <c r="A6" s="1197" t="s">
        <v>69</v>
      </c>
      <c r="B6" s="1197"/>
      <c r="C6" s="1197" t="s">
        <v>38</v>
      </c>
      <c r="D6" s="1197" t="s">
        <v>336</v>
      </c>
      <c r="E6" s="1197"/>
      <c r="F6" s="1197"/>
      <c r="G6" s="1197"/>
      <c r="H6" s="1197"/>
      <c r="I6" s="1197"/>
      <c r="J6" s="1197"/>
      <c r="K6" s="1197"/>
      <c r="L6" s="1197"/>
      <c r="M6" s="1197"/>
      <c r="N6" s="1197"/>
      <c r="O6" s="1197"/>
    </row>
    <row r="7" spans="1:15" ht="20.25" customHeight="1">
      <c r="A7" s="1197"/>
      <c r="B7" s="1197"/>
      <c r="C7" s="1197"/>
      <c r="D7" s="1232" t="s">
        <v>120</v>
      </c>
      <c r="E7" s="1230" t="s">
        <v>121</v>
      </c>
      <c r="F7" s="1230"/>
      <c r="G7" s="1230"/>
      <c r="H7" s="1230" t="s">
        <v>122</v>
      </c>
      <c r="I7" s="1230" t="s">
        <v>123</v>
      </c>
      <c r="J7" s="1230" t="s">
        <v>124</v>
      </c>
      <c r="K7" s="1230" t="s">
        <v>125</v>
      </c>
      <c r="L7" s="1230" t="s">
        <v>126</v>
      </c>
      <c r="M7" s="1230" t="s">
        <v>127</v>
      </c>
      <c r="N7" s="1230" t="s">
        <v>183</v>
      </c>
      <c r="O7" s="1230" t="s">
        <v>128</v>
      </c>
    </row>
    <row r="8" spans="1:15" ht="19.5" customHeight="1">
      <c r="A8" s="1197"/>
      <c r="B8" s="1197"/>
      <c r="C8" s="1197"/>
      <c r="D8" s="1232"/>
      <c r="E8" s="1230" t="s">
        <v>37</v>
      </c>
      <c r="F8" s="1230" t="s">
        <v>7</v>
      </c>
      <c r="G8" s="1230"/>
      <c r="H8" s="1230"/>
      <c r="I8" s="1230"/>
      <c r="J8" s="1230"/>
      <c r="K8" s="1230"/>
      <c r="L8" s="1230"/>
      <c r="M8" s="1230"/>
      <c r="N8" s="1230"/>
      <c r="O8" s="1230"/>
    </row>
    <row r="9" spans="1:15" ht="39.75" customHeight="1">
      <c r="A9" s="1197"/>
      <c r="B9" s="1197"/>
      <c r="C9" s="1197"/>
      <c r="D9" s="1232"/>
      <c r="E9" s="1230"/>
      <c r="F9" s="581" t="s">
        <v>129</v>
      </c>
      <c r="G9" s="581" t="s">
        <v>130</v>
      </c>
      <c r="H9" s="1230"/>
      <c r="I9" s="1230"/>
      <c r="J9" s="1230"/>
      <c r="K9" s="1230"/>
      <c r="L9" s="1230"/>
      <c r="M9" s="1230"/>
      <c r="N9" s="1230"/>
      <c r="O9" s="1230"/>
    </row>
    <row r="10" spans="1:15" s="393" customFormat="1" ht="17.25" customHeight="1">
      <c r="A10" s="1231" t="s">
        <v>40</v>
      </c>
      <c r="B10" s="1231"/>
      <c r="C10" s="533">
        <v>1</v>
      </c>
      <c r="D10" s="533">
        <v>2</v>
      </c>
      <c r="E10" s="533">
        <v>3</v>
      </c>
      <c r="F10" s="533">
        <v>4</v>
      </c>
      <c r="G10" s="533">
        <v>5</v>
      </c>
      <c r="H10" s="533">
        <v>6</v>
      </c>
      <c r="I10" s="533">
        <v>7</v>
      </c>
      <c r="J10" s="533">
        <v>8</v>
      </c>
      <c r="K10" s="533">
        <v>9</v>
      </c>
      <c r="L10" s="533">
        <v>10</v>
      </c>
      <c r="M10" s="533">
        <v>11</v>
      </c>
      <c r="N10" s="533">
        <v>12</v>
      </c>
      <c r="O10" s="533">
        <v>13</v>
      </c>
    </row>
    <row r="11" spans="1:15" ht="22.5" customHeight="1">
      <c r="A11" s="524" t="s">
        <v>0</v>
      </c>
      <c r="B11" s="442" t="s">
        <v>131</v>
      </c>
      <c r="C11" s="702">
        <f>C12+C13</f>
        <v>2780</v>
      </c>
      <c r="D11" s="702">
        <f aca="true" t="shared" si="0" ref="D11:O11">D12+D13</f>
        <v>1900</v>
      </c>
      <c r="E11" s="702">
        <f>F11+G11</f>
        <v>238</v>
      </c>
      <c r="F11" s="702">
        <f t="shared" si="0"/>
        <v>0</v>
      </c>
      <c r="G11" s="702">
        <f t="shared" si="0"/>
        <v>238</v>
      </c>
      <c r="H11" s="702">
        <f t="shared" si="0"/>
        <v>1</v>
      </c>
      <c r="I11" s="702">
        <f t="shared" si="0"/>
        <v>428</v>
      </c>
      <c r="J11" s="702">
        <f t="shared" si="0"/>
        <v>206</v>
      </c>
      <c r="K11" s="702">
        <f t="shared" si="0"/>
        <v>6</v>
      </c>
      <c r="L11" s="702">
        <f t="shared" si="0"/>
        <v>0</v>
      </c>
      <c r="M11" s="702">
        <f t="shared" si="0"/>
        <v>1</v>
      </c>
      <c r="N11" s="702">
        <f t="shared" si="0"/>
        <v>0</v>
      </c>
      <c r="O11" s="702">
        <f t="shared" si="0"/>
        <v>0</v>
      </c>
    </row>
    <row r="12" spans="1:15" s="403" customFormat="1" ht="22.5" customHeight="1">
      <c r="A12" s="523">
        <v>1</v>
      </c>
      <c r="B12" s="433" t="s">
        <v>132</v>
      </c>
      <c r="C12" s="702">
        <f aca="true" t="shared" si="1" ref="C12:C25">D12+E12+H12+I12+J12+K12+L12+M12+N12+O12</f>
        <v>2241</v>
      </c>
      <c r="D12" s="408">
        <f>'[10]Về việc theo đơn Mau 02.THA1'!$D$12</f>
        <v>1606</v>
      </c>
      <c r="E12" s="702">
        <f aca="true" t="shared" si="2" ref="E12:E25">F12+G12</f>
        <v>158</v>
      </c>
      <c r="F12" s="408">
        <f>'[10]Về việc theo đơn Mau 02.THA1'!$F$12</f>
        <v>0</v>
      </c>
      <c r="G12" s="408">
        <f>'[10]Về việc theo đơn Mau 02.THA1'!$G$12</f>
        <v>158</v>
      </c>
      <c r="H12" s="408">
        <f>'[10]Về việc theo đơn Mau 02.THA1'!$H$12</f>
        <v>1</v>
      </c>
      <c r="I12" s="408">
        <f>'[10]Về việc theo đơn Mau 02.THA1'!$I$12</f>
        <v>284</v>
      </c>
      <c r="J12" s="408">
        <f>'[10]Về việc theo đơn Mau 02.THA1'!$J$12</f>
        <v>186</v>
      </c>
      <c r="K12" s="408">
        <f>'[10]Về việc theo đơn Mau 02.THA1'!$K$12</f>
        <v>6</v>
      </c>
      <c r="L12" s="408">
        <f>'[10]Về việc theo đơn Mau 02.THA1'!$L$12</f>
        <v>0</v>
      </c>
      <c r="M12" s="408">
        <f>'[10]Về việc theo đơn Mau 02.THA1'!$M$12</f>
        <v>0</v>
      </c>
      <c r="N12" s="408">
        <f>'[10]Về việc theo đơn Mau 02.THA1'!$N$12</f>
        <v>0</v>
      </c>
      <c r="O12" s="408">
        <f>'[10]Về việc theo đơn Mau 02.THA1'!$O$12</f>
        <v>0</v>
      </c>
    </row>
    <row r="13" spans="1:15" s="403" customFormat="1" ht="22.5" customHeight="1">
      <c r="A13" s="523">
        <v>2</v>
      </c>
      <c r="B13" s="433" t="s">
        <v>133</v>
      </c>
      <c r="C13" s="702">
        <f t="shared" si="1"/>
        <v>539</v>
      </c>
      <c r="D13" s="408">
        <f>'[10]Về việc theo đơn Mau 02.THA1'!$D$13</f>
        <v>294</v>
      </c>
      <c r="E13" s="702">
        <f t="shared" si="2"/>
        <v>80</v>
      </c>
      <c r="F13" s="408">
        <f>'[10]Về việc theo đơn Mau 02.THA1'!$F$13</f>
        <v>0</v>
      </c>
      <c r="G13" s="408">
        <f>'[10]Về việc theo đơn Mau 02.THA1'!$G$13</f>
        <v>80</v>
      </c>
      <c r="H13" s="408">
        <f>'[10]Về việc theo đơn Mau 02.THA1'!$H$13</f>
        <v>0</v>
      </c>
      <c r="I13" s="408">
        <f>'[10]Về việc theo đơn Mau 02.THA1'!$I$13</f>
        <v>144</v>
      </c>
      <c r="J13" s="408">
        <f>'[10]Về việc theo đơn Mau 02.THA1'!$J$13</f>
        <v>20</v>
      </c>
      <c r="K13" s="408">
        <f>'[10]Về việc theo đơn Mau 02.THA1'!$K$13</f>
        <v>0</v>
      </c>
      <c r="L13" s="408">
        <f>'[10]Về việc theo đơn Mau 02.THA1'!$L$13</f>
        <v>0</v>
      </c>
      <c r="M13" s="408">
        <f>'[10]Về việc theo đơn Mau 02.THA1'!$M$13</f>
        <v>1</v>
      </c>
      <c r="N13" s="408">
        <f>'[10]Về việc theo đơn Mau 02.THA1'!$N$13</f>
        <v>0</v>
      </c>
      <c r="O13" s="408">
        <f>'[10]Về việc theo đơn Mau 02.THA1'!$O$13</f>
        <v>0</v>
      </c>
    </row>
    <row r="14" spans="1:15" ht="22.5" customHeight="1">
      <c r="A14" s="524" t="s">
        <v>1</v>
      </c>
      <c r="B14" s="395" t="s">
        <v>134</v>
      </c>
      <c r="C14" s="702">
        <f t="shared" si="1"/>
        <v>13</v>
      </c>
      <c r="D14" s="408">
        <f>'[10]Về việc theo đơn Mau 02.THA1'!$D$14</f>
        <v>3</v>
      </c>
      <c r="E14" s="702">
        <f t="shared" si="2"/>
        <v>9</v>
      </c>
      <c r="F14" s="408">
        <f>'[10]Về việc theo đơn Mau 02.THA1'!$F$14</f>
        <v>0</v>
      </c>
      <c r="G14" s="408">
        <f>'[10]Về việc theo đơn Mau 02.THA1'!$G$14</f>
        <v>9</v>
      </c>
      <c r="H14" s="408">
        <f>'[10]Về việc theo đơn Mau 02.THA1'!$H$14</f>
        <v>0</v>
      </c>
      <c r="I14" s="408">
        <f>'[10]Về việc theo đơn Mau 02.THA1'!$I$14</f>
        <v>0</v>
      </c>
      <c r="J14" s="408">
        <f>'[10]Về việc theo đơn Mau 02.THA1'!$J$14</f>
        <v>1</v>
      </c>
      <c r="K14" s="408">
        <f>'[10]Về việc theo đơn Mau 02.THA1'!$K$14</f>
        <v>0</v>
      </c>
      <c r="L14" s="408">
        <f>'[10]Về việc theo đơn Mau 02.THA1'!$L$14</f>
        <v>0</v>
      </c>
      <c r="M14" s="408">
        <f>'[10]Về việc theo đơn Mau 02.THA1'!$M$14</f>
        <v>0</v>
      </c>
      <c r="N14" s="408">
        <f>'[10]Về việc theo đơn Mau 02.THA1'!$N$14</f>
        <v>0</v>
      </c>
      <c r="O14" s="408">
        <f>'[10]Về việc theo đơn Mau 02.THA1'!$O$14</f>
        <v>0</v>
      </c>
    </row>
    <row r="15" spans="1:15" ht="22.5" customHeight="1">
      <c r="A15" s="524" t="s">
        <v>9</v>
      </c>
      <c r="B15" s="395" t="s">
        <v>135</v>
      </c>
      <c r="C15" s="702">
        <f t="shared" si="1"/>
        <v>0</v>
      </c>
      <c r="D15" s="408"/>
      <c r="E15" s="702">
        <f t="shared" si="2"/>
        <v>0</v>
      </c>
      <c r="F15" s="408"/>
      <c r="G15" s="408"/>
      <c r="H15" s="408"/>
      <c r="I15" s="408"/>
      <c r="J15" s="408"/>
      <c r="K15" s="408"/>
      <c r="L15" s="408"/>
      <c r="M15" s="408"/>
      <c r="N15" s="408"/>
      <c r="O15" s="408"/>
    </row>
    <row r="16" spans="1:15" ht="22.5" customHeight="1">
      <c r="A16" s="524" t="s">
        <v>136</v>
      </c>
      <c r="B16" s="395" t="s">
        <v>137</v>
      </c>
      <c r="C16" s="702">
        <f>C11-C14-C15</f>
        <v>2767</v>
      </c>
      <c r="D16" s="702">
        <f aca="true" t="shared" si="3" ref="D16:O16">D11-D14-D15</f>
        <v>1897</v>
      </c>
      <c r="E16" s="702">
        <f t="shared" si="2"/>
        <v>229</v>
      </c>
      <c r="F16" s="702">
        <f t="shared" si="3"/>
        <v>0</v>
      </c>
      <c r="G16" s="702">
        <f t="shared" si="3"/>
        <v>229</v>
      </c>
      <c r="H16" s="702">
        <f t="shared" si="3"/>
        <v>1</v>
      </c>
      <c r="I16" s="702">
        <f t="shared" si="3"/>
        <v>428</v>
      </c>
      <c r="J16" s="702">
        <f t="shared" si="3"/>
        <v>205</v>
      </c>
      <c r="K16" s="702">
        <f t="shared" si="3"/>
        <v>6</v>
      </c>
      <c r="L16" s="702">
        <f t="shared" si="3"/>
        <v>0</v>
      </c>
      <c r="M16" s="702">
        <f t="shared" si="3"/>
        <v>1</v>
      </c>
      <c r="N16" s="702">
        <f t="shared" si="3"/>
        <v>0</v>
      </c>
      <c r="O16" s="702">
        <f t="shared" si="3"/>
        <v>0</v>
      </c>
    </row>
    <row r="17" spans="1:15" ht="22.5" customHeight="1">
      <c r="A17" s="524" t="s">
        <v>52</v>
      </c>
      <c r="B17" s="395" t="s">
        <v>138</v>
      </c>
      <c r="C17" s="702">
        <f>C16-C25</f>
        <v>2148</v>
      </c>
      <c r="D17" s="702">
        <f aca="true" t="shared" si="4" ref="D17:O17">D16-D25</f>
        <v>1450</v>
      </c>
      <c r="E17" s="702">
        <f t="shared" si="2"/>
        <v>159</v>
      </c>
      <c r="F17" s="702">
        <f t="shared" si="4"/>
        <v>0</v>
      </c>
      <c r="G17" s="702">
        <f t="shared" si="4"/>
        <v>159</v>
      </c>
      <c r="H17" s="702">
        <f t="shared" si="4"/>
        <v>1</v>
      </c>
      <c r="I17" s="702">
        <f t="shared" si="4"/>
        <v>378</v>
      </c>
      <c r="J17" s="702">
        <f t="shared" si="4"/>
        <v>155</v>
      </c>
      <c r="K17" s="702">
        <f t="shared" si="4"/>
        <v>4</v>
      </c>
      <c r="L17" s="702">
        <f t="shared" si="4"/>
        <v>0</v>
      </c>
      <c r="M17" s="702">
        <f t="shared" si="4"/>
        <v>1</v>
      </c>
      <c r="N17" s="702">
        <f t="shared" si="4"/>
        <v>0</v>
      </c>
      <c r="O17" s="702">
        <f t="shared" si="4"/>
        <v>0</v>
      </c>
    </row>
    <row r="18" spans="1:15" ht="19.5" customHeight="1">
      <c r="A18" s="523" t="s">
        <v>54</v>
      </c>
      <c r="B18" s="433" t="s">
        <v>139</v>
      </c>
      <c r="C18" s="702">
        <f t="shared" si="1"/>
        <v>148</v>
      </c>
      <c r="D18" s="408">
        <f>'[10]Về việc theo đơn Mau 02.THA1'!$D$18</f>
        <v>95</v>
      </c>
      <c r="E18" s="702">
        <f t="shared" si="2"/>
        <v>20</v>
      </c>
      <c r="F18" s="408">
        <f>'[10]Về việc theo đơn Mau 02.THA1'!$F$18</f>
        <v>0</v>
      </c>
      <c r="G18" s="408">
        <f>'[10]Về việc theo đơn Mau 02.THA1'!$G$18</f>
        <v>20</v>
      </c>
      <c r="H18" s="408">
        <f>'[10]Về việc theo đơn Mau 02.THA1'!$H$18</f>
        <v>0</v>
      </c>
      <c r="I18" s="408">
        <f>'[10]Về việc theo đơn Mau 02.THA1'!$I$18</f>
        <v>23</v>
      </c>
      <c r="J18" s="408">
        <f>'[10]Về việc theo đơn Mau 02.THA1'!$J$18</f>
        <v>10</v>
      </c>
      <c r="K18" s="408">
        <f>'[10]Về việc theo đơn Mau 02.THA1'!$K$18</f>
        <v>0</v>
      </c>
      <c r="L18" s="408">
        <f>'[10]Về việc theo đơn Mau 02.THA1'!$L$18</f>
        <v>0</v>
      </c>
      <c r="M18" s="408">
        <f>'[10]Về việc theo đơn Mau 02.THA1'!$M$18</f>
        <v>0</v>
      </c>
      <c r="N18" s="408">
        <f>'[10]Về việc theo đơn Mau 02.THA1'!$N$18</f>
        <v>0</v>
      </c>
      <c r="O18" s="408">
        <f>'[10]Về việc theo đơn Mau 02.THA1'!$O$18</f>
        <v>0</v>
      </c>
    </row>
    <row r="19" spans="1:15" ht="19.5" customHeight="1">
      <c r="A19" s="523" t="s">
        <v>55</v>
      </c>
      <c r="B19" s="433" t="s">
        <v>140</v>
      </c>
      <c r="C19" s="702">
        <f t="shared" si="1"/>
        <v>50</v>
      </c>
      <c r="D19" s="408">
        <f>'[10]Về việc theo đơn Mau 02.THA1'!$D$19</f>
        <v>39</v>
      </c>
      <c r="E19" s="702">
        <f t="shared" si="2"/>
        <v>3</v>
      </c>
      <c r="F19" s="408">
        <f>'[10]Về việc theo đơn Mau 02.THA1'!$F$19</f>
        <v>0</v>
      </c>
      <c r="G19" s="408">
        <f>'[10]Về việc theo đơn Mau 02.THA1'!$G$19</f>
        <v>3</v>
      </c>
      <c r="H19" s="408">
        <f>'[10]Về việc theo đơn Mau 02.THA1'!$H$19</f>
        <v>0</v>
      </c>
      <c r="I19" s="408">
        <f>'[10]Về việc theo đơn Mau 02.THA1'!$I$19</f>
        <v>3</v>
      </c>
      <c r="J19" s="408">
        <f>'[10]Về việc theo đơn Mau 02.THA1'!$J$19</f>
        <v>5</v>
      </c>
      <c r="K19" s="408">
        <f>'[10]Về việc theo đơn Mau 02.THA1'!$K$19</f>
        <v>0</v>
      </c>
      <c r="L19" s="408">
        <f>'[10]Về việc theo đơn Mau 02.THA1'!$L$19</f>
        <v>0</v>
      </c>
      <c r="M19" s="408">
        <f>'[10]Về việc theo đơn Mau 02.THA1'!$M$19</f>
        <v>0</v>
      </c>
      <c r="N19" s="408">
        <f>'[10]Về việc theo đơn Mau 02.THA1'!$N$19</f>
        <v>0</v>
      </c>
      <c r="O19" s="408">
        <f>'[10]Về việc theo đơn Mau 02.THA1'!$O$19</f>
        <v>0</v>
      </c>
    </row>
    <row r="20" spans="1:15" ht="19.5" customHeight="1">
      <c r="A20" s="523" t="s">
        <v>141</v>
      </c>
      <c r="B20" s="433" t="s">
        <v>142</v>
      </c>
      <c r="C20" s="702">
        <f>C17-C18-C19-C21-C22-C23-C24</f>
        <v>1898</v>
      </c>
      <c r="D20" s="702">
        <f aca="true" t="shared" si="5" ref="D20:O20">D17-D18-D19-D21-D22-D23-D24</f>
        <v>1280</v>
      </c>
      <c r="E20" s="702">
        <f t="shared" si="2"/>
        <v>131</v>
      </c>
      <c r="F20" s="702">
        <f t="shared" si="5"/>
        <v>0</v>
      </c>
      <c r="G20" s="702">
        <f t="shared" si="5"/>
        <v>131</v>
      </c>
      <c r="H20" s="702">
        <f t="shared" si="5"/>
        <v>1</v>
      </c>
      <c r="I20" s="702">
        <f t="shared" si="5"/>
        <v>350</v>
      </c>
      <c r="J20" s="702">
        <f t="shared" si="5"/>
        <v>131</v>
      </c>
      <c r="K20" s="702">
        <f t="shared" si="5"/>
        <v>4</v>
      </c>
      <c r="L20" s="702">
        <f t="shared" si="5"/>
        <v>0</v>
      </c>
      <c r="M20" s="702">
        <f t="shared" si="5"/>
        <v>1</v>
      </c>
      <c r="N20" s="702">
        <f t="shared" si="5"/>
        <v>0</v>
      </c>
      <c r="O20" s="702">
        <f t="shared" si="5"/>
        <v>0</v>
      </c>
    </row>
    <row r="21" spans="1:15" ht="19.5" customHeight="1">
      <c r="A21" s="523" t="s">
        <v>143</v>
      </c>
      <c r="B21" s="433" t="s">
        <v>144</v>
      </c>
      <c r="C21" s="702">
        <f t="shared" si="1"/>
        <v>31</v>
      </c>
      <c r="D21" s="408">
        <f>'[10]Về việc theo đơn Mau 02.THA1'!$D$21</f>
        <v>22</v>
      </c>
      <c r="E21" s="702">
        <f t="shared" si="2"/>
        <v>1</v>
      </c>
      <c r="F21" s="408">
        <f>'[10]Về việc theo đơn Mau 02.THA1'!$F$21</f>
        <v>0</v>
      </c>
      <c r="G21" s="408">
        <f>'[10]Về việc theo đơn Mau 02.THA1'!$G$21</f>
        <v>1</v>
      </c>
      <c r="H21" s="408">
        <f>'[10]Về việc theo đơn Mau 02.THA1'!$H$21</f>
        <v>0</v>
      </c>
      <c r="I21" s="408">
        <f>'[10]Về việc theo đơn Mau 02.THA1'!$I$21</f>
        <v>2</v>
      </c>
      <c r="J21" s="408">
        <f>'[10]Về việc theo đơn Mau 02.THA1'!$J$21</f>
        <v>6</v>
      </c>
      <c r="K21" s="408">
        <f>'[10]Về việc theo đơn Mau 02.THA1'!$K$21</f>
        <v>0</v>
      </c>
      <c r="L21" s="408">
        <f>'[10]Về việc theo đơn Mau 02.THA1'!$L$21</f>
        <v>0</v>
      </c>
      <c r="M21" s="408">
        <f>'[10]Về việc theo đơn Mau 02.THA1'!$M$21</f>
        <v>0</v>
      </c>
      <c r="N21" s="408">
        <f>'[10]Về việc theo đơn Mau 02.THA1'!$N$21</f>
        <v>0</v>
      </c>
      <c r="O21" s="408">
        <f>'[10]Về việc theo đơn Mau 02.THA1'!$O$21</f>
        <v>0</v>
      </c>
    </row>
    <row r="22" spans="1:15" ht="19.5" customHeight="1">
      <c r="A22" s="523" t="s">
        <v>145</v>
      </c>
      <c r="B22" s="433" t="s">
        <v>146</v>
      </c>
      <c r="C22" s="702">
        <f t="shared" si="1"/>
        <v>6</v>
      </c>
      <c r="D22" s="408">
        <f>'[10]Về việc theo đơn Mau 02.THA1'!$D$22</f>
        <v>4</v>
      </c>
      <c r="E22" s="702">
        <f t="shared" si="2"/>
        <v>2</v>
      </c>
      <c r="F22" s="408">
        <f>'[10]Về việc theo đơn Mau 02.THA1'!$F$22</f>
        <v>0</v>
      </c>
      <c r="G22" s="408">
        <f>'[10]Về việc theo đơn Mau 02.THA1'!$G$22</f>
        <v>2</v>
      </c>
      <c r="H22" s="408">
        <f>'[10]Về việc theo đơn Mau 02.THA1'!$H$22</f>
        <v>0</v>
      </c>
      <c r="I22" s="408">
        <f>'[10]Về việc theo đơn Mau 02.THA1'!$I$22</f>
        <v>0</v>
      </c>
      <c r="J22" s="408">
        <f>'[10]Về việc theo đơn Mau 02.THA1'!$J$22</f>
        <v>0</v>
      </c>
      <c r="K22" s="408">
        <f>'[10]Về việc theo đơn Mau 02.THA1'!$K$22</f>
        <v>0</v>
      </c>
      <c r="L22" s="408">
        <f>'[10]Về việc theo đơn Mau 02.THA1'!$L$22</f>
        <v>0</v>
      </c>
      <c r="M22" s="408">
        <f>'[10]Về việc theo đơn Mau 02.THA1'!$M$22</f>
        <v>0</v>
      </c>
      <c r="N22" s="408">
        <f>'[10]Về việc theo đơn Mau 02.THA1'!$N$22</f>
        <v>0</v>
      </c>
      <c r="O22" s="408">
        <f>'[10]Về việc theo đơn Mau 02.THA1'!$O$22</f>
        <v>0</v>
      </c>
    </row>
    <row r="23" spans="1:15" ht="25.5">
      <c r="A23" s="523" t="s">
        <v>147</v>
      </c>
      <c r="B23" s="435" t="s">
        <v>148</v>
      </c>
      <c r="C23" s="702">
        <f t="shared" si="1"/>
        <v>1</v>
      </c>
      <c r="D23" s="408">
        <f>'[10]Về việc theo đơn Mau 02.THA1'!$D$23</f>
        <v>1</v>
      </c>
      <c r="E23" s="702">
        <f t="shared" si="2"/>
        <v>0</v>
      </c>
      <c r="F23" s="408">
        <f>'[10]Về việc theo đơn Mau 02.THA1'!$F$23</f>
        <v>0</v>
      </c>
      <c r="G23" s="408">
        <f>'[10]Về việc theo đơn Mau 02.THA1'!$G$23</f>
        <v>0</v>
      </c>
      <c r="H23" s="408">
        <f>'[10]Về việc theo đơn Mau 02.THA1'!$H$23</f>
        <v>0</v>
      </c>
      <c r="I23" s="408">
        <f>'[10]Về việc theo đơn Mau 02.THA1'!$I$23</f>
        <v>0</v>
      </c>
      <c r="J23" s="408">
        <f>'[10]Về việc theo đơn Mau 02.THA1'!$J$23</f>
        <v>0</v>
      </c>
      <c r="K23" s="408">
        <f>'[10]Về việc theo đơn Mau 02.THA1'!$K$23</f>
        <v>0</v>
      </c>
      <c r="L23" s="408">
        <f>'[10]Về việc theo đơn Mau 02.THA1'!$L$23</f>
        <v>0</v>
      </c>
      <c r="M23" s="408">
        <f>'[10]Về việc theo đơn Mau 02.THA1'!$M$23</f>
        <v>0</v>
      </c>
      <c r="N23" s="408">
        <f>'[10]Về việc theo đơn Mau 02.THA1'!$N$23</f>
        <v>0</v>
      </c>
      <c r="O23" s="408">
        <f>'[10]Về việc theo đơn Mau 02.THA1'!$O$23</f>
        <v>0</v>
      </c>
    </row>
    <row r="24" spans="1:15" ht="19.5" customHeight="1">
      <c r="A24" s="523" t="s">
        <v>149</v>
      </c>
      <c r="B24" s="433" t="s">
        <v>150</v>
      </c>
      <c r="C24" s="702">
        <f t="shared" si="1"/>
        <v>14</v>
      </c>
      <c r="D24" s="408">
        <f>'[10]Về việc theo đơn Mau 02.THA1'!$D$24</f>
        <v>9</v>
      </c>
      <c r="E24" s="702">
        <f t="shared" si="2"/>
        <v>2</v>
      </c>
      <c r="F24" s="408">
        <f>'[10]Về việc theo đơn Mau 02.THA1'!$F$25</f>
        <v>0</v>
      </c>
      <c r="G24" s="408">
        <f>'[10]Về việc theo đơn Mau 02.THA1'!$G$24</f>
        <v>2</v>
      </c>
      <c r="H24" s="408">
        <f>'[10]Về việc theo đơn Mau 02.THA1'!$H$24</f>
        <v>0</v>
      </c>
      <c r="I24" s="408">
        <f>'[10]Về việc theo đơn Mau 02.THA1'!$I$24</f>
        <v>0</v>
      </c>
      <c r="J24" s="408">
        <f>'[10]Về việc theo đơn Mau 02.THA1'!$J$24</f>
        <v>3</v>
      </c>
      <c r="K24" s="408">
        <f>'[10]Về việc theo đơn Mau 02.THA1'!$K$24</f>
        <v>0</v>
      </c>
      <c r="L24" s="408">
        <f>'[10]Về việc theo đơn Mau 02.THA1'!$L$24</f>
        <v>0</v>
      </c>
      <c r="M24" s="408">
        <f>'[10]Về việc theo đơn Mau 02.THA1'!$M$24</f>
        <v>0</v>
      </c>
      <c r="N24" s="408">
        <f>'[10]Về việc theo đơn Mau 02.THA1'!$N$24</f>
        <v>0</v>
      </c>
      <c r="O24" s="408">
        <f>'[10]Về việc theo đơn Mau 02.THA1'!$O$24</f>
        <v>0</v>
      </c>
    </row>
    <row r="25" spans="1:15" ht="22.5" customHeight="1">
      <c r="A25" s="524" t="s">
        <v>53</v>
      </c>
      <c r="B25" s="395" t="s">
        <v>151</v>
      </c>
      <c r="C25" s="702">
        <f t="shared" si="1"/>
        <v>619</v>
      </c>
      <c r="D25" s="703">
        <f>'[10]Về việc theo đơn Mau 02.THA1'!$D$25</f>
        <v>447</v>
      </c>
      <c r="E25" s="702">
        <f t="shared" si="2"/>
        <v>70</v>
      </c>
      <c r="F25" s="703"/>
      <c r="G25" s="703">
        <f>'[10]Về việc theo đơn Mau 02.THA1'!$G$25</f>
        <v>70</v>
      </c>
      <c r="H25" s="703">
        <f>'[10]Về việc theo đơn Mau 02.THA1'!$H$25</f>
        <v>0</v>
      </c>
      <c r="I25" s="703">
        <f>'[10]Về việc theo đơn Mau 02.THA1'!$I$25</f>
        <v>50</v>
      </c>
      <c r="J25" s="703">
        <f>'[10]Về việc theo đơn Mau 02.THA1'!$J$25</f>
        <v>50</v>
      </c>
      <c r="K25" s="703">
        <f>'[10]Về việc theo đơn Mau 02.THA1'!$K$25</f>
        <v>2</v>
      </c>
      <c r="L25" s="703">
        <f>'[10]Về việc theo đơn Mau 02.THA1'!$L$25</f>
        <v>0</v>
      </c>
      <c r="M25" s="703"/>
      <c r="N25" s="703">
        <f>'[10]Về việc theo đơn Mau 02.THA1'!$N$25</f>
        <v>0</v>
      </c>
      <c r="O25" s="703">
        <f>'[10]Về việc theo đơn Mau 02.THA1'!$O$25</f>
        <v>0</v>
      </c>
    </row>
    <row r="26" spans="1:15" ht="32.25" customHeight="1">
      <c r="A26" s="525" t="s">
        <v>555</v>
      </c>
      <c r="B26" s="436" t="s">
        <v>152</v>
      </c>
      <c r="C26" s="532">
        <f>(C18+C19)/C17</f>
        <v>0.09217877094972067</v>
      </c>
      <c r="D26" s="532">
        <f aca="true" t="shared" si="6" ref="D26:M26">(D18+D19)/D17</f>
        <v>0.09241379310344827</v>
      </c>
      <c r="E26" s="532">
        <f t="shared" si="6"/>
        <v>0.14465408805031446</v>
      </c>
      <c r="F26" s="532"/>
      <c r="G26" s="532">
        <f t="shared" si="6"/>
        <v>0.14465408805031446</v>
      </c>
      <c r="H26" s="532">
        <f t="shared" si="6"/>
        <v>0</v>
      </c>
      <c r="I26" s="532">
        <f t="shared" si="6"/>
        <v>0.06878306878306878</v>
      </c>
      <c r="J26" s="532">
        <f t="shared" si="6"/>
        <v>0.0967741935483871</v>
      </c>
      <c r="K26" s="532">
        <f t="shared" si="6"/>
        <v>0</v>
      </c>
      <c r="L26" s="532"/>
      <c r="M26" s="532">
        <f t="shared" si="6"/>
        <v>0</v>
      </c>
      <c r="N26" s="532"/>
      <c r="O26" s="532"/>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
      <selection activeCell="C24" sqref="C24"/>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233" t="s">
        <v>571</v>
      </c>
      <c r="B1" s="1234"/>
      <c r="C1" s="1234"/>
    </row>
    <row r="2" spans="1:3" ht="21" customHeight="1">
      <c r="A2" s="1235" t="s">
        <v>70</v>
      </c>
      <c r="B2" s="1236"/>
      <c r="C2" s="443" t="s">
        <v>339</v>
      </c>
    </row>
    <row r="3" spans="1:3" s="446" customFormat="1" ht="15" customHeight="1">
      <c r="A3" s="1237" t="s">
        <v>6</v>
      </c>
      <c r="B3" s="1238"/>
      <c r="C3" s="445">
        <v>1</v>
      </c>
    </row>
    <row r="4" spans="1:3" s="447" customFormat="1" ht="19.5" customHeight="1">
      <c r="A4" s="444" t="s">
        <v>52</v>
      </c>
      <c r="B4" s="538" t="s">
        <v>569</v>
      </c>
      <c r="C4" s="404">
        <f>C5+C6+C7+C8+C9+C10+C11+C12+C13</f>
        <v>31</v>
      </c>
    </row>
    <row r="5" spans="1:3" s="26" customFormat="1" ht="19.5" customHeight="1">
      <c r="A5" s="448" t="s">
        <v>54</v>
      </c>
      <c r="B5" s="539" t="s">
        <v>168</v>
      </c>
      <c r="C5" s="408"/>
    </row>
    <row r="6" spans="1:3" s="26" customFormat="1" ht="19.5" customHeight="1">
      <c r="A6" s="449" t="s">
        <v>55</v>
      </c>
      <c r="B6" s="539" t="s">
        <v>170</v>
      </c>
      <c r="C6" s="408">
        <f>'02'!C21-PT02!C7</f>
        <v>19</v>
      </c>
    </row>
    <row r="7" spans="1:3" s="26" customFormat="1" ht="19.5" customHeight="1">
      <c r="A7" s="449" t="s">
        <v>141</v>
      </c>
      <c r="B7" s="539" t="s">
        <v>180</v>
      </c>
      <c r="C7" s="408">
        <v>12</v>
      </c>
    </row>
    <row r="8" spans="1:3" s="26" customFormat="1" ht="19.5" customHeight="1">
      <c r="A8" s="449" t="s">
        <v>143</v>
      </c>
      <c r="B8" s="539" t="s">
        <v>172</v>
      </c>
      <c r="C8" s="408"/>
    </row>
    <row r="9" spans="1:3" s="26" customFormat="1" ht="19.5" customHeight="1">
      <c r="A9" s="449" t="s">
        <v>145</v>
      </c>
      <c r="B9" s="539" t="s">
        <v>156</v>
      </c>
      <c r="C9" s="408"/>
    </row>
    <row r="10" spans="1:3" s="26" customFormat="1" ht="19.5" customHeight="1">
      <c r="A10" s="449" t="s">
        <v>147</v>
      </c>
      <c r="B10" s="539" t="s">
        <v>184</v>
      </c>
      <c r="C10" s="408"/>
    </row>
    <row r="11" spans="1:3" s="26" customFormat="1" ht="19.5" customHeight="1">
      <c r="A11" s="449" t="s">
        <v>149</v>
      </c>
      <c r="B11" s="539" t="s">
        <v>158</v>
      </c>
      <c r="C11" s="408"/>
    </row>
    <row r="12" spans="1:3" s="450" customFormat="1" ht="19.5" customHeight="1">
      <c r="A12" s="449" t="s">
        <v>185</v>
      </c>
      <c r="B12" s="539" t="s">
        <v>186</v>
      </c>
      <c r="C12" s="408"/>
    </row>
    <row r="13" spans="1:3" s="450" customFormat="1" ht="19.5" customHeight="1">
      <c r="A13" s="449" t="s">
        <v>575</v>
      </c>
      <c r="B13" s="539" t="s">
        <v>160</v>
      </c>
      <c r="C13" s="408"/>
    </row>
    <row r="14" spans="1:3" s="450" customFormat="1" ht="19.5" customHeight="1">
      <c r="A14" s="444" t="s">
        <v>53</v>
      </c>
      <c r="B14" s="538" t="s">
        <v>567</v>
      </c>
      <c r="C14" s="404">
        <f>C15+C16</f>
        <v>6</v>
      </c>
    </row>
    <row r="15" spans="1:3" s="450" customFormat="1" ht="19.5" customHeight="1">
      <c r="A15" s="448" t="s">
        <v>56</v>
      </c>
      <c r="B15" s="539" t="s">
        <v>187</v>
      </c>
      <c r="C15" s="408">
        <f>'02'!C22</f>
        <v>6</v>
      </c>
    </row>
    <row r="16" spans="1:3" s="450" customFormat="1" ht="19.5" customHeight="1">
      <c r="A16" s="448" t="s">
        <v>57</v>
      </c>
      <c r="B16" s="539" t="s">
        <v>160</v>
      </c>
      <c r="C16" s="408"/>
    </row>
    <row r="17" spans="1:3" s="447" customFormat="1" ht="19.5" customHeight="1">
      <c r="A17" s="444" t="s">
        <v>58</v>
      </c>
      <c r="B17" s="538" t="s">
        <v>150</v>
      </c>
      <c r="C17" s="404">
        <f>C18+C19+C20</f>
        <v>14</v>
      </c>
    </row>
    <row r="18" spans="1:3" s="26" customFormat="1" ht="19.5" customHeight="1">
      <c r="A18" s="448" t="s">
        <v>161</v>
      </c>
      <c r="B18" s="539" t="s">
        <v>188</v>
      </c>
      <c r="C18" s="408">
        <f>'02'!C24</f>
        <v>14</v>
      </c>
    </row>
    <row r="19" spans="1:3" s="26" customFormat="1" ht="30">
      <c r="A19" s="449" t="s">
        <v>163</v>
      </c>
      <c r="B19" s="539" t="s">
        <v>164</v>
      </c>
      <c r="C19" s="408"/>
    </row>
    <row r="20" spans="1:3" s="26" customFormat="1" ht="19.5" customHeight="1">
      <c r="A20" s="449" t="s">
        <v>165</v>
      </c>
      <c r="B20" s="539" t="s">
        <v>166</v>
      </c>
      <c r="C20" s="408"/>
    </row>
    <row r="21" spans="1:3" s="26" customFormat="1" ht="19.5" customHeight="1">
      <c r="A21" s="444" t="s">
        <v>73</v>
      </c>
      <c r="B21" s="538" t="s">
        <v>564</v>
      </c>
      <c r="C21" s="404">
        <f>C22+C23+C24+C25+C26+C27+C28</f>
        <v>50</v>
      </c>
    </row>
    <row r="22" spans="1:3" s="26" customFormat="1" ht="19.5" customHeight="1">
      <c r="A22" s="449" t="s">
        <v>167</v>
      </c>
      <c r="B22" s="539" t="s">
        <v>168</v>
      </c>
      <c r="C22" s="408"/>
    </row>
    <row r="23" spans="1:3" s="26" customFormat="1" ht="19.5" customHeight="1">
      <c r="A23" s="449" t="s">
        <v>169</v>
      </c>
      <c r="B23" s="539" t="s">
        <v>170</v>
      </c>
      <c r="C23" s="408"/>
    </row>
    <row r="24" spans="1:3" s="26" customFormat="1" ht="19.5" customHeight="1">
      <c r="A24" s="449" t="s">
        <v>171</v>
      </c>
      <c r="B24" s="539" t="s">
        <v>189</v>
      </c>
      <c r="C24" s="408">
        <f>'02'!C19</f>
        <v>50</v>
      </c>
    </row>
    <row r="25" spans="1:3" s="26" customFormat="1" ht="19.5" customHeight="1">
      <c r="A25" s="449" t="s">
        <v>173</v>
      </c>
      <c r="B25" s="539" t="s">
        <v>155</v>
      </c>
      <c r="C25" s="408"/>
    </row>
    <row r="26" spans="1:3" s="26" customFormat="1" ht="19.5" customHeight="1">
      <c r="A26" s="449" t="s">
        <v>174</v>
      </c>
      <c r="B26" s="539" t="s">
        <v>190</v>
      </c>
      <c r="C26" s="408"/>
    </row>
    <row r="27" spans="1:3" s="26" customFormat="1" ht="19.5" customHeight="1">
      <c r="A27" s="449" t="s">
        <v>175</v>
      </c>
      <c r="B27" s="539" t="s">
        <v>158</v>
      </c>
      <c r="C27" s="408"/>
    </row>
    <row r="28" spans="1:3" s="26" customFormat="1" ht="19.5" customHeight="1">
      <c r="A28" s="449" t="s">
        <v>191</v>
      </c>
      <c r="B28" s="539" t="s">
        <v>192</v>
      </c>
      <c r="C28" s="408"/>
    </row>
    <row r="29" spans="1:3" s="26" customFormat="1" ht="19.5" customHeight="1">
      <c r="A29" s="444" t="s">
        <v>74</v>
      </c>
      <c r="B29" s="538" t="s">
        <v>568</v>
      </c>
      <c r="C29" s="404">
        <f>C30+C31+C32</f>
        <v>619</v>
      </c>
    </row>
    <row r="30" spans="1:3" ht="19.5" customHeight="1">
      <c r="A30" s="449" t="s">
        <v>177</v>
      </c>
      <c r="B30" s="539" t="s">
        <v>168</v>
      </c>
      <c r="C30" s="408">
        <f>'02'!C25</f>
        <v>619</v>
      </c>
    </row>
    <row r="31" spans="1:3" s="26" customFormat="1" ht="19.5" customHeight="1">
      <c r="A31" s="449" t="s">
        <v>178</v>
      </c>
      <c r="B31" s="539" t="s">
        <v>170</v>
      </c>
      <c r="C31" s="408"/>
    </row>
    <row r="32" spans="1:3" s="26" customFormat="1" ht="19.5" customHeight="1">
      <c r="A32" s="449" t="s">
        <v>179</v>
      </c>
      <c r="B32" s="539" t="s">
        <v>189</v>
      </c>
      <c r="C32" s="408"/>
    </row>
    <row r="33" spans="1:3" s="26" customFormat="1" ht="25.5" customHeight="1">
      <c r="A33" s="1239"/>
      <c r="B33" s="1239"/>
      <c r="C33" s="540" t="str">
        <f>'Thong tin'!B8</f>
        <v>Lâm Đồng, ngày 06 tháng 01 năm 2017</v>
      </c>
    </row>
    <row r="34" spans="1:3" s="26" customFormat="1" ht="18.75">
      <c r="A34" s="1241" t="s">
        <v>4</v>
      </c>
      <c r="B34" s="1241"/>
      <c r="C34" s="541" t="str">
        <f>'Thong tin'!B7</f>
        <v>CỤC TRƯỞNG</v>
      </c>
    </row>
    <row r="35" spans="1:3" s="26" customFormat="1" ht="18.75">
      <c r="A35" s="542"/>
      <c r="B35" s="543"/>
      <c r="C35" s="543"/>
    </row>
    <row r="36" spans="1:3" s="26" customFormat="1" ht="15.75">
      <c r="A36" s="542"/>
      <c r="B36" s="544"/>
      <c r="C36" s="544"/>
    </row>
    <row r="37" spans="1:3" s="26" customFormat="1" ht="15.75">
      <c r="A37" s="542"/>
      <c r="B37" s="542"/>
      <c r="C37" s="542"/>
    </row>
    <row r="38" spans="1:3" ht="15.75">
      <c r="A38" s="545"/>
      <c r="B38" s="546"/>
      <c r="C38" s="547"/>
    </row>
    <row r="39" spans="1:3" ht="15.75">
      <c r="A39" s="548"/>
      <c r="B39" s="547"/>
      <c r="C39" s="548"/>
    </row>
    <row r="40" spans="1:3" s="447" customFormat="1" ht="18.75">
      <c r="A40" s="1240" t="str">
        <f>'Thong tin'!B5</f>
        <v>Phạm Ngọc Hoa</v>
      </c>
      <c r="B40" s="1240"/>
      <c r="C40" s="549"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85" zoomScaleNormal="85" zoomScaleSheetLayoutView="85" zoomScalePageLayoutView="0" workbookViewId="0" topLeftCell="A13">
      <selection activeCell="C17" sqref="C17"/>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9.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6384" width="9.00390625" style="388" customWidth="1"/>
  </cols>
  <sheetData>
    <row r="1" spans="1:16" ht="23.25" customHeight="1">
      <c r="A1" s="1245" t="s">
        <v>31</v>
      </c>
      <c r="B1" s="1245"/>
      <c r="C1" s="455"/>
      <c r="D1" s="456" t="s">
        <v>193</v>
      </c>
      <c r="E1" s="456"/>
      <c r="F1" s="456"/>
      <c r="G1" s="456"/>
      <c r="H1" s="456"/>
      <c r="I1" s="456"/>
      <c r="J1" s="457"/>
      <c r="K1" s="421"/>
      <c r="L1" s="423" t="s">
        <v>557</v>
      </c>
      <c r="M1" s="437"/>
      <c r="N1" s="416"/>
      <c r="O1" s="416"/>
      <c r="P1" s="416"/>
    </row>
    <row r="2" spans="1:16" ht="16.5" customHeight="1">
      <c r="A2" s="1246" t="s">
        <v>343</v>
      </c>
      <c r="B2" s="1246"/>
      <c r="C2" s="1246"/>
      <c r="D2" s="1217" t="s">
        <v>118</v>
      </c>
      <c r="E2" s="1217"/>
      <c r="F2" s="1217"/>
      <c r="G2" s="1217"/>
      <c r="H2" s="1217"/>
      <c r="I2" s="1217"/>
      <c r="J2" s="456"/>
      <c r="K2" s="423"/>
      <c r="L2" s="736" t="str">
        <f>'Thong tin'!B4</f>
        <v>Cục Thi hành án dân sự tỉnh Lâm Đồng </v>
      </c>
      <c r="M2" s="423"/>
      <c r="N2" s="416"/>
      <c r="O2" s="416"/>
      <c r="P2" s="426"/>
    </row>
    <row r="3" spans="1:16" ht="16.5" customHeight="1">
      <c r="A3" s="1246" t="s">
        <v>344</v>
      </c>
      <c r="B3" s="1246"/>
      <c r="C3" s="416"/>
      <c r="D3" s="1219" t="str">
        <f>'Thong tin'!B3</f>
        <v>03 tháng / năm 2017</v>
      </c>
      <c r="E3" s="1219"/>
      <c r="F3" s="1219"/>
      <c r="G3" s="1219"/>
      <c r="H3" s="1219"/>
      <c r="I3" s="1219"/>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190" t="s">
        <v>69</v>
      </c>
      <c r="B6" s="1191"/>
      <c r="C6" s="1197" t="s">
        <v>38</v>
      </c>
      <c r="D6" s="1196" t="s">
        <v>337</v>
      </c>
      <c r="E6" s="1198"/>
      <c r="F6" s="1198"/>
      <c r="G6" s="1198"/>
      <c r="H6" s="1198"/>
      <c r="I6" s="1198"/>
      <c r="J6" s="1198"/>
      <c r="K6" s="1198"/>
      <c r="L6" s="1198"/>
      <c r="M6" s="1198"/>
      <c r="N6" s="1199"/>
      <c r="O6" s="457"/>
      <c r="P6" s="462"/>
    </row>
    <row r="7" spans="1:16" ht="27" customHeight="1">
      <c r="A7" s="1192"/>
      <c r="B7" s="1193"/>
      <c r="C7" s="1197"/>
      <c r="D7" s="1207" t="s">
        <v>195</v>
      </c>
      <c r="E7" s="1202" t="s">
        <v>196</v>
      </c>
      <c r="F7" s="1203"/>
      <c r="G7" s="1204"/>
      <c r="H7" s="1207" t="s">
        <v>197</v>
      </c>
      <c r="I7" s="1207" t="s">
        <v>123</v>
      </c>
      <c r="J7" s="1207" t="s">
        <v>198</v>
      </c>
      <c r="K7" s="1207" t="s">
        <v>125</v>
      </c>
      <c r="L7" s="1207" t="s">
        <v>126</v>
      </c>
      <c r="M7" s="1207" t="s">
        <v>127</v>
      </c>
      <c r="N7" s="1230" t="s">
        <v>128</v>
      </c>
      <c r="O7" s="460"/>
      <c r="P7" s="460"/>
    </row>
    <row r="8" spans="1:16" ht="18" customHeight="1">
      <c r="A8" s="1192"/>
      <c r="B8" s="1193"/>
      <c r="C8" s="1197"/>
      <c r="D8" s="1207"/>
      <c r="E8" s="1209" t="s">
        <v>37</v>
      </c>
      <c r="F8" s="1211" t="s">
        <v>7</v>
      </c>
      <c r="G8" s="1212"/>
      <c r="H8" s="1207"/>
      <c r="I8" s="1207"/>
      <c r="J8" s="1207"/>
      <c r="K8" s="1207"/>
      <c r="L8" s="1207"/>
      <c r="M8" s="1207"/>
      <c r="N8" s="1230"/>
      <c r="O8" s="1244"/>
      <c r="P8" s="1244"/>
    </row>
    <row r="9" spans="1:16" ht="26.25" customHeight="1">
      <c r="A9" s="1194"/>
      <c r="B9" s="1195"/>
      <c r="C9" s="1197"/>
      <c r="D9" s="1208"/>
      <c r="E9" s="1208"/>
      <c r="F9" s="580" t="s">
        <v>199</v>
      </c>
      <c r="G9" s="581" t="s">
        <v>200</v>
      </c>
      <c r="H9" s="1208"/>
      <c r="I9" s="1208"/>
      <c r="J9" s="1208"/>
      <c r="K9" s="1208"/>
      <c r="L9" s="1208"/>
      <c r="M9" s="1208"/>
      <c r="N9" s="1230"/>
      <c r="O9" s="463"/>
      <c r="P9" s="463"/>
    </row>
    <row r="10" spans="1:16" s="466" customFormat="1" ht="20.25" customHeight="1">
      <c r="A10" s="1242" t="s">
        <v>40</v>
      </c>
      <c r="B10" s="1243"/>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2" t="s">
        <v>0</v>
      </c>
      <c r="B11" s="430" t="s">
        <v>131</v>
      </c>
      <c r="C11" s="702">
        <f>D11+E11+H11+I11+J11+K11+L11+M11+N11</f>
        <v>87148460</v>
      </c>
      <c r="D11" s="702">
        <f aca="true" t="shared" si="0" ref="D11:N11">D12+D13</f>
        <v>19988728</v>
      </c>
      <c r="E11" s="702">
        <f>F11+G11</f>
        <v>54027493</v>
      </c>
      <c r="F11" s="702">
        <f t="shared" si="0"/>
        <v>580009</v>
      </c>
      <c r="G11" s="702">
        <f t="shared" si="0"/>
        <v>53447484</v>
      </c>
      <c r="H11" s="702">
        <f t="shared" si="0"/>
        <v>8500</v>
      </c>
      <c r="I11" s="702">
        <f t="shared" si="0"/>
        <v>2634459</v>
      </c>
      <c r="J11" s="702">
        <f t="shared" si="0"/>
        <v>10176262</v>
      </c>
      <c r="K11" s="702">
        <f t="shared" si="0"/>
        <v>37302</v>
      </c>
      <c r="L11" s="702">
        <f t="shared" si="0"/>
        <v>0</v>
      </c>
      <c r="M11" s="702">
        <f t="shared" si="0"/>
        <v>0</v>
      </c>
      <c r="N11" s="702">
        <f t="shared" si="0"/>
        <v>275716</v>
      </c>
      <c r="O11" s="462"/>
      <c r="P11" s="462"/>
    </row>
    <row r="12" spans="1:16" ht="21" customHeight="1">
      <c r="A12" s="523">
        <v>1</v>
      </c>
      <c r="B12" s="433" t="s">
        <v>132</v>
      </c>
      <c r="C12" s="702">
        <f aca="true" t="shared" si="1" ref="C12:C26">D12+E12+H12+I12+J12+K12+L12+M12+N12</f>
        <v>62921707</v>
      </c>
      <c r="D12" s="408">
        <f>'[10]Về tiền chủ động Mẫu 03.THA'!$D$12</f>
        <v>16491038</v>
      </c>
      <c r="E12" s="702">
        <f aca="true" t="shared" si="2" ref="E12:E26">F12+G12</f>
        <v>35768894</v>
      </c>
      <c r="F12" s="408">
        <f>'[10]Về tiền chủ động Mẫu 03.THA'!$F$12</f>
        <v>555678</v>
      </c>
      <c r="G12" s="408">
        <f>'[10]Về tiền chủ động Mẫu 03.THA'!$G$12</f>
        <v>35213216</v>
      </c>
      <c r="H12" s="408">
        <f>'[10]Về tiền chủ động Mẫu 03.THA'!$H$12</f>
        <v>200</v>
      </c>
      <c r="I12" s="408">
        <f>'[10]Về tiền chủ động Mẫu 03.THA'!$I$12</f>
        <v>1909263</v>
      </c>
      <c r="J12" s="408">
        <f>'[10]Về tiền chủ động Mẫu 03.THA'!$J$12</f>
        <v>8714230</v>
      </c>
      <c r="K12" s="408">
        <f>'[10]Về tiền chủ động Mẫu 03.THA'!$K$12</f>
        <v>33207</v>
      </c>
      <c r="L12" s="408">
        <f>'[10]Về tiền chủ động Mẫu 03.THA'!$L$12</f>
        <v>0</v>
      </c>
      <c r="M12" s="408">
        <f>'[10]Về tiền chủ động Mẫu 03.THA'!$M$12</f>
        <v>0</v>
      </c>
      <c r="N12" s="408">
        <f>'[10]Về tiền chủ động Mẫu 03.THA'!$N$12</f>
        <v>4875</v>
      </c>
      <c r="O12" s="460"/>
      <c r="P12" s="460"/>
    </row>
    <row r="13" spans="1:16" ht="21" customHeight="1">
      <c r="A13" s="523">
        <v>2</v>
      </c>
      <c r="B13" s="433" t="s">
        <v>133</v>
      </c>
      <c r="C13" s="702">
        <f t="shared" si="1"/>
        <v>24226753</v>
      </c>
      <c r="D13" s="408">
        <f>'[10]Về tiền chủ động Mẫu 03.THA'!$D$13</f>
        <v>3497690</v>
      </c>
      <c r="E13" s="702">
        <f t="shared" si="2"/>
        <v>18258599</v>
      </c>
      <c r="F13" s="408">
        <f>'[10]Về tiền chủ động Mẫu 03.THA'!$F$13</f>
        <v>24331</v>
      </c>
      <c r="G13" s="408">
        <f>'[10]Về tiền chủ động Mẫu 03.THA'!$G$13</f>
        <v>18234268</v>
      </c>
      <c r="H13" s="408">
        <f>'[10]Về tiền chủ động Mẫu 03.THA'!$H$13</f>
        <v>8300</v>
      </c>
      <c r="I13" s="408">
        <f>'[10]Về tiền chủ động Mẫu 03.THA'!$I$13</f>
        <v>725196</v>
      </c>
      <c r="J13" s="408">
        <f>'[10]Về tiền chủ động Mẫu 03.THA'!$J$13</f>
        <v>1462032</v>
      </c>
      <c r="K13" s="408">
        <f>'[10]Về tiền chủ động Mẫu 03.THA'!$K$13</f>
        <v>4095</v>
      </c>
      <c r="L13" s="408">
        <f>'[10]Về tiền chủ động Mẫu 03.THA'!$L$13</f>
        <v>0</v>
      </c>
      <c r="M13" s="408">
        <f>'[10]Về tiền chủ động Mẫu 03.THA'!$M$13</f>
        <v>0</v>
      </c>
      <c r="N13" s="408">
        <f>'[10]Về tiền chủ động Mẫu 03.THA'!$N$13</f>
        <v>270841</v>
      </c>
      <c r="O13" s="460"/>
      <c r="P13" s="460"/>
    </row>
    <row r="14" spans="1:16" ht="21" customHeight="1">
      <c r="A14" s="524" t="s">
        <v>1</v>
      </c>
      <c r="B14" s="395" t="s">
        <v>134</v>
      </c>
      <c r="C14" s="702">
        <f t="shared" si="1"/>
        <v>319643</v>
      </c>
      <c r="D14" s="408">
        <f>'[10]Về tiền chủ động Mẫu 03.THA'!$D$14</f>
        <v>44958</v>
      </c>
      <c r="E14" s="702">
        <f t="shared" si="2"/>
        <v>251932</v>
      </c>
      <c r="F14" s="408">
        <f>'[10]Về tiền chủ động Mẫu 03.THA'!$F$14</f>
        <v>0</v>
      </c>
      <c r="G14" s="408">
        <f>'[10]Về tiền chủ động Mẫu 03.THA'!$G$14</f>
        <v>251932</v>
      </c>
      <c r="H14" s="408">
        <f>'[10]Về tiền chủ động Mẫu 03.THA'!$H$14</f>
        <v>0</v>
      </c>
      <c r="I14" s="408">
        <f>'[10]Về tiền chủ động Mẫu 03.THA'!$I$14</f>
        <v>0</v>
      </c>
      <c r="J14" s="408">
        <f>'[10]Về tiền chủ động Mẫu 03.THA'!$J$14</f>
        <v>22753</v>
      </c>
      <c r="K14" s="408">
        <f>'[10]Về tiền chủ động Mẫu 03.THA'!$K$14</f>
        <v>0</v>
      </c>
      <c r="L14" s="408">
        <f>'[10]Về tiền chủ động Mẫu 03.THA'!$L$14</f>
        <v>0</v>
      </c>
      <c r="M14" s="408">
        <f>'[10]Về tiền chủ động Mẫu 03.THA'!$M$14</f>
        <v>0</v>
      </c>
      <c r="N14" s="408">
        <f>'[10]Về tiền chủ động Mẫu 03.THA'!$N$14</f>
        <v>0</v>
      </c>
      <c r="O14" s="460"/>
      <c r="P14" s="460"/>
    </row>
    <row r="15" spans="1:16" ht="21" customHeight="1">
      <c r="A15" s="524" t="s">
        <v>9</v>
      </c>
      <c r="B15" s="395" t="s">
        <v>135</v>
      </c>
      <c r="C15" s="702">
        <f t="shared" si="1"/>
        <v>0</v>
      </c>
      <c r="D15" s="408"/>
      <c r="E15" s="702">
        <f t="shared" si="2"/>
        <v>0</v>
      </c>
      <c r="F15" s="408"/>
      <c r="G15" s="408"/>
      <c r="H15" s="408"/>
      <c r="I15" s="408"/>
      <c r="J15" s="408"/>
      <c r="K15" s="408"/>
      <c r="L15" s="408"/>
      <c r="M15" s="408"/>
      <c r="N15" s="408"/>
      <c r="O15" s="460"/>
      <c r="P15" s="460"/>
    </row>
    <row r="16" spans="1:16" ht="21" customHeight="1">
      <c r="A16" s="524" t="s">
        <v>136</v>
      </c>
      <c r="B16" s="395" t="s">
        <v>137</v>
      </c>
      <c r="C16" s="702">
        <f>C11-C14-C15</f>
        <v>86828817</v>
      </c>
      <c r="D16" s="702">
        <f aca="true" t="shared" si="3" ref="D16:N16">D11-D14-D15</f>
        <v>19943770</v>
      </c>
      <c r="E16" s="702">
        <f t="shared" si="2"/>
        <v>53775561</v>
      </c>
      <c r="F16" s="702">
        <f t="shared" si="3"/>
        <v>580009</v>
      </c>
      <c r="G16" s="702">
        <f t="shared" si="3"/>
        <v>53195552</v>
      </c>
      <c r="H16" s="702">
        <f t="shared" si="3"/>
        <v>8500</v>
      </c>
      <c r="I16" s="702">
        <f t="shared" si="3"/>
        <v>2634459</v>
      </c>
      <c r="J16" s="702">
        <f t="shared" si="3"/>
        <v>10153509</v>
      </c>
      <c r="K16" s="702">
        <f t="shared" si="3"/>
        <v>37302</v>
      </c>
      <c r="L16" s="702">
        <f t="shared" si="3"/>
        <v>0</v>
      </c>
      <c r="M16" s="702">
        <f t="shared" si="3"/>
        <v>0</v>
      </c>
      <c r="N16" s="702">
        <f t="shared" si="3"/>
        <v>275716</v>
      </c>
      <c r="O16" s="462"/>
      <c r="P16" s="462"/>
    </row>
    <row r="17" spans="1:16" ht="21" customHeight="1">
      <c r="A17" s="524" t="s">
        <v>52</v>
      </c>
      <c r="B17" s="434" t="s">
        <v>138</v>
      </c>
      <c r="C17" s="702">
        <f>C16-C26</f>
        <v>31140923</v>
      </c>
      <c r="D17" s="702">
        <f aca="true" t="shared" si="4" ref="D17:N17">D16-D26</f>
        <v>11249338</v>
      </c>
      <c r="E17" s="702">
        <f t="shared" si="2"/>
        <v>10682471</v>
      </c>
      <c r="F17" s="702">
        <f t="shared" si="4"/>
        <v>119996</v>
      </c>
      <c r="G17" s="702">
        <f t="shared" si="4"/>
        <v>10562475</v>
      </c>
      <c r="H17" s="702">
        <f t="shared" si="4"/>
        <v>8500</v>
      </c>
      <c r="I17" s="702">
        <f t="shared" si="4"/>
        <v>2394858</v>
      </c>
      <c r="J17" s="702">
        <f t="shared" si="4"/>
        <v>6510530</v>
      </c>
      <c r="K17" s="702">
        <f t="shared" si="4"/>
        <v>19510</v>
      </c>
      <c r="L17" s="702">
        <f t="shared" si="4"/>
        <v>0</v>
      </c>
      <c r="M17" s="702">
        <f t="shared" si="4"/>
        <v>0</v>
      </c>
      <c r="N17" s="702">
        <f t="shared" si="4"/>
        <v>275716</v>
      </c>
      <c r="O17" s="462"/>
      <c r="P17" s="457"/>
    </row>
    <row r="18" spans="1:16" ht="21" customHeight="1">
      <c r="A18" s="523" t="s">
        <v>54</v>
      </c>
      <c r="B18" s="433" t="s">
        <v>139</v>
      </c>
      <c r="C18" s="702">
        <f t="shared" si="1"/>
        <v>5743704</v>
      </c>
      <c r="D18" s="408">
        <f>'[10]Về tiền chủ động Mẫu 03.THA'!$D$18</f>
        <v>2606430</v>
      </c>
      <c r="E18" s="702">
        <f t="shared" si="2"/>
        <v>1489509</v>
      </c>
      <c r="F18" s="408">
        <f>'[10]Về tiền chủ động Mẫu 03.THA'!$F$18</f>
        <v>22508</v>
      </c>
      <c r="G18" s="408">
        <f>'[10]Về tiền chủ động Mẫu 03.THA'!$G$18</f>
        <v>1467001</v>
      </c>
      <c r="H18" s="408">
        <f>'[10]Về tiền chủ động Mẫu 03.THA'!$H$18</f>
        <v>8100</v>
      </c>
      <c r="I18" s="408">
        <f>'[10]Về tiền chủ động Mẫu 03.THA'!$I$18</f>
        <v>654558</v>
      </c>
      <c r="J18" s="408">
        <f>'[10]Về tiền chủ động Mẫu 03.THA'!$J$18</f>
        <v>750783</v>
      </c>
      <c r="K18" s="408">
        <f>'[10]Về tiền chủ động Mẫu 03.THA'!$K$18</f>
        <v>1883</v>
      </c>
      <c r="L18" s="408">
        <f>'[10]Về tiền chủ động Mẫu 03.THA'!$L$18</f>
        <v>0</v>
      </c>
      <c r="M18" s="408">
        <f>'[10]Về tiền chủ động Mẫu 03.THA'!$M$18</f>
        <v>0</v>
      </c>
      <c r="N18" s="408">
        <f>'[10]Về tiền chủ động Mẫu 03.THA'!$N$18</f>
        <v>232441</v>
      </c>
      <c r="O18" s="460"/>
      <c r="P18" s="416"/>
    </row>
    <row r="19" spans="1:16" ht="21" customHeight="1">
      <c r="A19" s="523" t="s">
        <v>55</v>
      </c>
      <c r="B19" s="433" t="s">
        <v>140</v>
      </c>
      <c r="C19" s="702">
        <f t="shared" si="1"/>
        <v>765649</v>
      </c>
      <c r="D19" s="408">
        <f>'[10]Về tiền chủ động Mẫu 03.THA'!$D$19</f>
        <v>666522</v>
      </c>
      <c r="E19" s="702">
        <f t="shared" si="2"/>
        <v>84922</v>
      </c>
      <c r="F19" s="408">
        <f>'[10]Về tiền chủ động Mẫu 03.THA'!$F$19</f>
        <v>4000</v>
      </c>
      <c r="G19" s="408">
        <f>'[10]Về tiền chủ động Mẫu 03.THA'!$G$19</f>
        <v>80922</v>
      </c>
      <c r="H19" s="408">
        <f>'[10]Về tiền chủ động Mẫu 03.THA'!$H$19</f>
        <v>0</v>
      </c>
      <c r="I19" s="408">
        <f>'[10]Về tiền chủ động Mẫu 03.THA'!$I$19</f>
        <v>14205</v>
      </c>
      <c r="J19" s="408">
        <f>'[10]Về tiền chủ động Mẫu 03.THA'!$J$19</f>
        <v>0</v>
      </c>
      <c r="K19" s="408">
        <f>'[10]Về tiền chủ động Mẫu 03.THA'!$K$19</f>
        <v>0</v>
      </c>
      <c r="L19" s="408">
        <f>'[10]Về tiền chủ động Mẫu 03.THA'!$L$19</f>
        <v>0</v>
      </c>
      <c r="M19" s="408">
        <f>'[10]Về tiền chủ động Mẫu 03.THA'!$M$19</f>
        <v>0</v>
      </c>
      <c r="N19" s="408">
        <f>'[10]Về tiền chủ động Mẫu 03.THA'!$N$19</f>
        <v>0</v>
      </c>
      <c r="O19" s="460"/>
      <c r="P19" s="416"/>
    </row>
    <row r="20" spans="1:16" ht="21" customHeight="1">
      <c r="A20" s="523" t="s">
        <v>141</v>
      </c>
      <c r="B20" s="433" t="s">
        <v>201</v>
      </c>
      <c r="C20" s="702">
        <f t="shared" si="1"/>
        <v>47915</v>
      </c>
      <c r="D20" s="408">
        <f>'[10]Về tiền chủ động Mẫu 03.THA'!$D$20</f>
        <v>29161</v>
      </c>
      <c r="E20" s="702">
        <f t="shared" si="2"/>
        <v>15769</v>
      </c>
      <c r="F20" s="408">
        <f>'[10]Về tiền chủ động Mẫu 03.THA'!$F$20</f>
        <v>5520</v>
      </c>
      <c r="G20" s="408">
        <f>'[10]Về tiền chủ động Mẫu 03.THA'!$G$20</f>
        <v>10249</v>
      </c>
      <c r="H20" s="408">
        <f>'[10]Về tiền chủ động Mẫu 03.THA'!$H$20</f>
        <v>0</v>
      </c>
      <c r="I20" s="408">
        <f>'[10]Về tiền chủ động Mẫu 03.THA'!$I$20</f>
        <v>2985</v>
      </c>
      <c r="J20" s="408">
        <f>'[10]Về tiền chủ động Mẫu 03.THA'!$J$20</f>
        <v>0</v>
      </c>
      <c r="K20" s="408">
        <f>'[10]Về tiền chủ động Mẫu 03.THA'!$K$20</f>
        <v>0</v>
      </c>
      <c r="L20" s="408">
        <f>'[10]Về tiền chủ động Mẫu 03.THA'!$L$20</f>
        <v>0</v>
      </c>
      <c r="M20" s="408">
        <f>'[10]Về tiền chủ động Mẫu 03.THA'!$M$20</f>
        <v>0</v>
      </c>
      <c r="N20" s="408">
        <f>'[10]Về tiền chủ động Mẫu 03.THA'!$N$20</f>
        <v>0</v>
      </c>
      <c r="O20" s="460"/>
      <c r="P20" s="416"/>
    </row>
    <row r="21" spans="1:16" ht="15.75">
      <c r="A21" s="523" t="s">
        <v>143</v>
      </c>
      <c r="B21" s="433" t="s">
        <v>142</v>
      </c>
      <c r="C21" s="702">
        <f>C17-C18-C19-C20-C22-C23-C24-C25</f>
        <v>23893066</v>
      </c>
      <c r="D21" s="702">
        <f aca="true" t="shared" si="5" ref="D21:N21">D17-D18-D19-D20-D22-D23-D24-D25</f>
        <v>7721148</v>
      </c>
      <c r="E21" s="702">
        <f t="shared" si="2"/>
        <v>8907597</v>
      </c>
      <c r="F21" s="702">
        <f t="shared" si="5"/>
        <v>87968</v>
      </c>
      <c r="G21" s="702">
        <f t="shared" si="5"/>
        <v>8819629</v>
      </c>
      <c r="H21" s="702">
        <f t="shared" si="5"/>
        <v>400</v>
      </c>
      <c r="I21" s="702">
        <f t="shared" si="5"/>
        <v>1706569</v>
      </c>
      <c r="J21" s="702">
        <f t="shared" si="5"/>
        <v>5496450</v>
      </c>
      <c r="K21" s="702">
        <f t="shared" si="5"/>
        <v>17627</v>
      </c>
      <c r="L21" s="702">
        <f t="shared" si="5"/>
        <v>0</v>
      </c>
      <c r="M21" s="702">
        <f t="shared" si="5"/>
        <v>0</v>
      </c>
      <c r="N21" s="702">
        <f t="shared" si="5"/>
        <v>43275</v>
      </c>
      <c r="O21" s="460"/>
      <c r="P21" s="416"/>
    </row>
    <row r="22" spans="1:16" ht="21" customHeight="1">
      <c r="A22" s="523" t="s">
        <v>145</v>
      </c>
      <c r="B22" s="433" t="s">
        <v>144</v>
      </c>
      <c r="C22" s="702">
        <f t="shared" si="1"/>
        <v>322443</v>
      </c>
      <c r="D22" s="408">
        <f>'[10]Về tiền chủ động Mẫu 03.THA'!$D$22</f>
        <v>64932</v>
      </c>
      <c r="E22" s="702">
        <f t="shared" si="2"/>
        <v>160138</v>
      </c>
      <c r="F22" s="408">
        <f>'[10]Về tiền chủ động Mẫu 03.THA'!$F$22</f>
        <v>0</v>
      </c>
      <c r="G22" s="408">
        <f>'[10]Về tiền chủ động Mẫu 03.THA'!$G$22</f>
        <v>160138</v>
      </c>
      <c r="H22" s="408">
        <f>'[10]Về tiền chủ động Mẫu 03.THA'!$H$22</f>
        <v>0</v>
      </c>
      <c r="I22" s="408">
        <f>'[10]Về tiền chủ động Mẫu 03.THA'!$I$22</f>
        <v>0</v>
      </c>
      <c r="J22" s="408">
        <f>'[10]Về tiền chủ động Mẫu 03.THA'!$J$22</f>
        <v>97373</v>
      </c>
      <c r="K22" s="408">
        <f>'[10]Về tiền chủ động Mẫu 03.THA'!$K$22</f>
        <v>0</v>
      </c>
      <c r="L22" s="408">
        <f>'[10]Về tiền chủ động Mẫu 03.THA'!$L$22</f>
        <v>0</v>
      </c>
      <c r="M22" s="408">
        <f>'[10]Về tiền chủ động Mẫu 03.THA'!$M$22</f>
        <v>0</v>
      </c>
      <c r="N22" s="408">
        <f>'[10]Về tiền chủ động Mẫu 03.THA'!$N$22</f>
        <v>0</v>
      </c>
      <c r="O22" s="460"/>
      <c r="P22" s="416"/>
    </row>
    <row r="23" spans="1:16" ht="21" customHeight="1">
      <c r="A23" s="523" t="s">
        <v>147</v>
      </c>
      <c r="B23" s="433" t="s">
        <v>146</v>
      </c>
      <c r="C23" s="702">
        <f t="shared" si="1"/>
        <v>128888</v>
      </c>
      <c r="D23" s="408">
        <f>'[10]Về tiền chủ động Mẫu 03.THA'!$D$23</f>
        <v>92482</v>
      </c>
      <c r="E23" s="702">
        <f t="shared" si="2"/>
        <v>20865</v>
      </c>
      <c r="F23" s="408">
        <f>'[10]Về tiền chủ động Mẫu 03.THA'!$F$23</f>
        <v>0</v>
      </c>
      <c r="G23" s="408">
        <f>'[10]Về tiền chủ động Mẫu 03.THA'!$G$23</f>
        <v>20865</v>
      </c>
      <c r="H23" s="408">
        <f>'[10]Về tiền chủ động Mẫu 03.THA'!$H$23</f>
        <v>0</v>
      </c>
      <c r="I23" s="408">
        <f>'[10]Về tiền chủ động Mẫu 03.THA'!$I$23</f>
        <v>15541</v>
      </c>
      <c r="J23" s="408">
        <f>'[10]Về tiền chủ động Mẫu 03.THA'!$J$23</f>
        <v>0</v>
      </c>
      <c r="K23" s="408">
        <f>'[10]Về tiền chủ động Mẫu 03.THA'!$K$23</f>
        <v>0</v>
      </c>
      <c r="L23" s="408">
        <f>'[10]Về tiền chủ động Mẫu 03.THA'!$L$23</f>
        <v>0</v>
      </c>
      <c r="M23" s="408">
        <f>'[10]Về tiền chủ động Mẫu 03.THA'!$M$23</f>
        <v>0</v>
      </c>
      <c r="N23" s="408">
        <f>'[10]Về tiền chủ động Mẫu 03.THA'!$N$23</f>
        <v>0</v>
      </c>
      <c r="O23" s="460"/>
      <c r="P23" s="416"/>
    </row>
    <row r="24" spans="1:16" ht="25.5">
      <c r="A24" s="523" t="s">
        <v>149</v>
      </c>
      <c r="B24" s="435" t="s">
        <v>148</v>
      </c>
      <c r="C24" s="702">
        <f t="shared" si="1"/>
        <v>2559</v>
      </c>
      <c r="D24" s="408">
        <f>'[10]Về tiền chủ động Mẫu 03.THA'!$D$24</f>
        <v>2559</v>
      </c>
      <c r="E24" s="702">
        <f t="shared" si="2"/>
        <v>0</v>
      </c>
      <c r="F24" s="408">
        <f>'[10]Về tiền chủ động Mẫu 03.THA'!$F$24</f>
        <v>0</v>
      </c>
      <c r="G24" s="408">
        <f>'[10]Về tiền chủ động Mẫu 03.THA'!$G$24</f>
        <v>0</v>
      </c>
      <c r="H24" s="408">
        <f>'[10]Về tiền chủ động Mẫu 03.THA'!$H$24</f>
        <v>0</v>
      </c>
      <c r="I24" s="408">
        <f>'[10]Về tiền chủ động Mẫu 03.THA'!$I$24</f>
        <v>0</v>
      </c>
      <c r="J24" s="408">
        <f>'[10]Về tiền chủ động Mẫu 03.THA'!$J$24</f>
        <v>0</v>
      </c>
      <c r="K24" s="408">
        <f>'[10]Về tiền chủ động Mẫu 03.THA'!$K$24</f>
        <v>0</v>
      </c>
      <c r="L24" s="408">
        <f>'[10]Về tiền chủ động Mẫu 03.THA'!$L$24</f>
        <v>0</v>
      </c>
      <c r="M24" s="408">
        <f>'[10]Về tiền chủ động Mẫu 03.THA'!$M$24</f>
        <v>0</v>
      </c>
      <c r="N24" s="408">
        <f>'[10]Về tiền chủ động Mẫu 03.THA'!$N$24</f>
        <v>0</v>
      </c>
      <c r="O24" s="460"/>
      <c r="P24" s="416"/>
    </row>
    <row r="25" spans="1:16" ht="21" customHeight="1">
      <c r="A25" s="523" t="s">
        <v>185</v>
      </c>
      <c r="B25" s="433" t="s">
        <v>150</v>
      </c>
      <c r="C25" s="702">
        <f t="shared" si="1"/>
        <v>236699</v>
      </c>
      <c r="D25" s="408">
        <f>'[10]Về tiền chủ động Mẫu 03.THA'!$D$25</f>
        <v>66104</v>
      </c>
      <c r="E25" s="702">
        <f t="shared" si="2"/>
        <v>3671</v>
      </c>
      <c r="F25" s="408">
        <f>'[10]Về tiền chủ động Mẫu 03.THA'!$F$25</f>
        <v>0</v>
      </c>
      <c r="G25" s="408">
        <f>'[10]Về tiền chủ động Mẫu 03.THA'!$G$25</f>
        <v>3671</v>
      </c>
      <c r="H25" s="408">
        <f>'[10]Về tiền chủ động Mẫu 03.THA'!$H$25</f>
        <v>0</v>
      </c>
      <c r="I25" s="408">
        <f>'[10]Về tiền chủ động Mẫu 03.THA'!$I$25</f>
        <v>1000</v>
      </c>
      <c r="J25" s="408">
        <f>'[10]Về tiền chủ động Mẫu 03.THA'!$J$25</f>
        <v>165924</v>
      </c>
      <c r="K25" s="408">
        <f>'[10]Về tiền chủ động Mẫu 03.THA'!$K$25</f>
        <v>0</v>
      </c>
      <c r="L25" s="408">
        <f>'[10]Về tiền chủ động Mẫu 03.THA'!$L$25</f>
        <v>0</v>
      </c>
      <c r="M25" s="408">
        <f>'[10]Về tiền chủ động Mẫu 03.THA'!$M$25</f>
        <v>0</v>
      </c>
      <c r="N25" s="408">
        <f>'[10]Về tiền chủ động Mẫu 03.THA'!$N$25</f>
        <v>0</v>
      </c>
      <c r="O25" s="460"/>
      <c r="P25" s="416"/>
    </row>
    <row r="26" spans="1:16" ht="21" customHeight="1">
      <c r="A26" s="524" t="s">
        <v>53</v>
      </c>
      <c r="B26" s="395" t="s">
        <v>151</v>
      </c>
      <c r="C26" s="702">
        <f t="shared" si="1"/>
        <v>55687894</v>
      </c>
      <c r="D26" s="702">
        <f>'[10]Về tiền chủ động Mẫu 03.THA'!$D$26</f>
        <v>8694432</v>
      </c>
      <c r="E26" s="702">
        <f t="shared" si="2"/>
        <v>43093090</v>
      </c>
      <c r="F26" s="702">
        <f>'[10]Về tiền chủ động Mẫu 03.THA'!$F$26</f>
        <v>460013</v>
      </c>
      <c r="G26" s="702">
        <f>'[10]Về tiền chủ động Mẫu 03.THA'!$G$26</f>
        <v>42633077</v>
      </c>
      <c r="H26" s="702">
        <f>'[10]Về tiền chủ động Mẫu 03.THA'!$H$26</f>
        <v>0</v>
      </c>
      <c r="I26" s="702">
        <f>'[10]Về tiền chủ động Mẫu 03.THA'!$I$26</f>
        <v>239601</v>
      </c>
      <c r="J26" s="702">
        <f>'[10]Về tiền chủ động Mẫu 03.THA'!$J$26</f>
        <v>3642979</v>
      </c>
      <c r="K26" s="702">
        <f>'[10]Về tiền chủ động Mẫu 03.THA'!$K$26</f>
        <v>17792</v>
      </c>
      <c r="L26" s="702">
        <f>'[10]Về tiền chủ động Mẫu 03.THA'!$L$26</f>
        <v>0</v>
      </c>
      <c r="M26" s="702">
        <f>'[10]Về tiền chủ động Mẫu 03.THA'!$M$26</f>
        <v>0</v>
      </c>
      <c r="N26" s="702">
        <f>'[10]Về tiền chủ động Mẫu 03.THA'!$N$26</f>
        <v>0</v>
      </c>
      <c r="O26" s="462"/>
      <c r="P26" s="457"/>
    </row>
    <row r="27" spans="1:16" ht="30.75" customHeight="1">
      <c r="A27" s="552" t="s">
        <v>555</v>
      </c>
      <c r="B27" s="468" t="s">
        <v>202</v>
      </c>
      <c r="C27" s="550">
        <f>(C18+C19+C20)/C17</f>
        <v>0.21056755446844014</v>
      </c>
      <c r="D27" s="551">
        <f aca="true" t="shared" si="6" ref="D27:N27">(D18+D19+D20)/D17</f>
        <v>0.29353842866131324</v>
      </c>
      <c r="E27" s="550">
        <f t="shared" si="6"/>
        <v>0.14886068962883214</v>
      </c>
      <c r="F27" s="551">
        <f t="shared" si="6"/>
        <v>0.2669088969632321</v>
      </c>
      <c r="G27" s="551">
        <f t="shared" si="6"/>
        <v>0.14751959176234736</v>
      </c>
      <c r="H27" s="551">
        <f t="shared" si="6"/>
        <v>0.9529411764705882</v>
      </c>
      <c r="I27" s="551">
        <f t="shared" si="6"/>
        <v>0.2804959625998702</v>
      </c>
      <c r="J27" s="551">
        <f t="shared" si="6"/>
        <v>0.1153182613397066</v>
      </c>
      <c r="K27" s="551">
        <f t="shared" si="6"/>
        <v>0.096514607893388</v>
      </c>
      <c r="L27" s="551"/>
      <c r="M27" s="551"/>
      <c r="N27" s="551">
        <f t="shared" si="6"/>
        <v>0.8430450173366798</v>
      </c>
      <c r="O27" s="460"/>
      <c r="P27" s="416"/>
    </row>
    <row r="28" ht="15"/>
    <row r="29" ht="15"/>
    <row r="31" ht="15">
      <c r="C31" s="769">
        <f>C18+C19+C20</f>
        <v>6557268</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9">
      <selection activeCell="C6" sqref="C6"/>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233" t="s">
        <v>204</v>
      </c>
      <c r="B1" s="1234"/>
      <c r="C1" s="1234"/>
    </row>
    <row r="2" spans="1:3" s="447" customFormat="1" ht="21.75" customHeight="1">
      <c r="A2" s="1249" t="s">
        <v>70</v>
      </c>
      <c r="B2" s="1250"/>
      <c r="C2" s="469" t="s">
        <v>341</v>
      </c>
    </row>
    <row r="3" spans="1:3" s="447" customFormat="1" ht="24.75" customHeight="1">
      <c r="A3" s="1251" t="s">
        <v>6</v>
      </c>
      <c r="B3" s="1252"/>
      <c r="C3" s="19">
        <v>1</v>
      </c>
    </row>
    <row r="4" spans="1:3" ht="21" customHeight="1">
      <c r="A4" s="444" t="s">
        <v>52</v>
      </c>
      <c r="B4" s="538" t="s">
        <v>569</v>
      </c>
      <c r="C4" s="404">
        <f>C5+C6+C7+C8+C9+C10+C11</f>
        <v>322443</v>
      </c>
    </row>
    <row r="5" spans="1:3" s="26" customFormat="1" ht="21" customHeight="1">
      <c r="A5" s="449" t="s">
        <v>54</v>
      </c>
      <c r="B5" s="539" t="s">
        <v>153</v>
      </c>
      <c r="C5" s="408"/>
    </row>
    <row r="6" spans="1:3" s="26" customFormat="1" ht="21" customHeight="1">
      <c r="A6" s="449" t="s">
        <v>55</v>
      </c>
      <c r="B6" s="539" t="s">
        <v>154</v>
      </c>
      <c r="C6" s="408">
        <f>'03'!C22</f>
        <v>322443</v>
      </c>
    </row>
    <row r="7" spans="1:3" s="26" customFormat="1" ht="21" customHeight="1">
      <c r="A7" s="449" t="s">
        <v>141</v>
      </c>
      <c r="B7" s="539" t="s">
        <v>155</v>
      </c>
      <c r="C7" s="408"/>
    </row>
    <row r="8" spans="1:3" s="26" customFormat="1" ht="21" customHeight="1">
      <c r="A8" s="449" t="s">
        <v>143</v>
      </c>
      <c r="B8" s="539" t="s">
        <v>156</v>
      </c>
      <c r="C8" s="408"/>
    </row>
    <row r="9" spans="1:3" s="26" customFormat="1" ht="21" customHeight="1">
      <c r="A9" s="449" t="s">
        <v>145</v>
      </c>
      <c r="B9" s="539" t="s">
        <v>157</v>
      </c>
      <c r="C9" s="408"/>
    </row>
    <row r="10" spans="1:3" s="26" customFormat="1" ht="21" customHeight="1">
      <c r="A10" s="449" t="s">
        <v>147</v>
      </c>
      <c r="B10" s="539" t="s">
        <v>158</v>
      </c>
      <c r="C10" s="408"/>
    </row>
    <row r="11" spans="1:3" s="26" customFormat="1" ht="21" customHeight="1">
      <c r="A11" s="449" t="s">
        <v>149</v>
      </c>
      <c r="B11" s="539" t="s">
        <v>160</v>
      </c>
      <c r="C11" s="408"/>
    </row>
    <row r="12" spans="1:3" s="450" customFormat="1" ht="21" customHeight="1">
      <c r="A12" s="444" t="s">
        <v>53</v>
      </c>
      <c r="B12" s="538" t="s">
        <v>565</v>
      </c>
      <c r="C12" s="404">
        <f>C13+C14</f>
        <v>128888</v>
      </c>
    </row>
    <row r="13" spans="1:3" s="26" customFormat="1" ht="21" customHeight="1">
      <c r="A13" s="448" t="s">
        <v>56</v>
      </c>
      <c r="B13" s="539" t="s">
        <v>159</v>
      </c>
      <c r="C13" s="408">
        <f>'03'!C23</f>
        <v>128888</v>
      </c>
    </row>
    <row r="14" spans="1:3" ht="21" customHeight="1">
      <c r="A14" s="449" t="s">
        <v>57</v>
      </c>
      <c r="B14" s="539" t="s">
        <v>160</v>
      </c>
      <c r="C14" s="408"/>
    </row>
    <row r="15" spans="1:3" ht="21" customHeight="1">
      <c r="A15" s="444" t="s">
        <v>58</v>
      </c>
      <c r="B15" s="553" t="s">
        <v>150</v>
      </c>
      <c r="C15" s="404">
        <f>C16+C17+C18</f>
        <v>236699</v>
      </c>
    </row>
    <row r="16" spans="1:3" ht="21" customHeight="1">
      <c r="A16" s="449" t="s">
        <v>161</v>
      </c>
      <c r="B16" s="539" t="s">
        <v>188</v>
      </c>
      <c r="C16" s="408">
        <f>'03'!C25</f>
        <v>236699</v>
      </c>
    </row>
    <row r="17" spans="1:3" s="26" customFormat="1" ht="30">
      <c r="A17" s="449" t="s">
        <v>163</v>
      </c>
      <c r="B17" s="539" t="s">
        <v>164</v>
      </c>
      <c r="C17" s="408"/>
    </row>
    <row r="18" spans="1:3" s="26" customFormat="1" ht="34.5" customHeight="1">
      <c r="A18" s="449" t="s">
        <v>165</v>
      </c>
      <c r="B18" s="539" t="s">
        <v>166</v>
      </c>
      <c r="C18" s="408"/>
    </row>
    <row r="19" spans="1:3" s="26" customFormat="1" ht="21" customHeight="1">
      <c r="A19" s="444" t="s">
        <v>73</v>
      </c>
      <c r="B19" s="538" t="s">
        <v>570</v>
      </c>
      <c r="C19" s="404">
        <f>C20+C21+C22+C23+C24+C25</f>
        <v>765649</v>
      </c>
    </row>
    <row r="20" spans="1:3" s="26" customFormat="1" ht="21" customHeight="1">
      <c r="A20" s="449" t="s">
        <v>167</v>
      </c>
      <c r="B20" s="539" t="s">
        <v>168</v>
      </c>
      <c r="C20" s="408">
        <f>'03'!C19</f>
        <v>765649</v>
      </c>
    </row>
    <row r="21" spans="1:3" s="26" customFormat="1" ht="21" customHeight="1">
      <c r="A21" s="449" t="s">
        <v>169</v>
      </c>
      <c r="B21" s="539" t="s">
        <v>170</v>
      </c>
      <c r="C21" s="408"/>
    </row>
    <row r="22" spans="1:3" s="26" customFormat="1" ht="21" customHeight="1">
      <c r="A22" s="449" t="s">
        <v>171</v>
      </c>
      <c r="B22" s="539" t="s">
        <v>172</v>
      </c>
      <c r="C22" s="408"/>
    </row>
    <row r="23" spans="1:3" s="26" customFormat="1" ht="21" customHeight="1">
      <c r="A23" s="449" t="s">
        <v>173</v>
      </c>
      <c r="B23" s="539" t="s">
        <v>156</v>
      </c>
      <c r="C23" s="408"/>
    </row>
    <row r="24" spans="1:3" s="26" customFormat="1" ht="21" customHeight="1">
      <c r="A24" s="449" t="s">
        <v>174</v>
      </c>
      <c r="B24" s="539" t="s">
        <v>203</v>
      </c>
      <c r="C24" s="408"/>
    </row>
    <row r="25" spans="1:3" s="26" customFormat="1" ht="21" customHeight="1">
      <c r="A25" s="449" t="s">
        <v>175</v>
      </c>
      <c r="B25" s="539" t="s">
        <v>176</v>
      </c>
      <c r="C25" s="408"/>
    </row>
    <row r="26" spans="1:3" s="26" customFormat="1" ht="21" customHeight="1">
      <c r="A26" s="444" t="s">
        <v>74</v>
      </c>
      <c r="B26" s="538" t="s">
        <v>568</v>
      </c>
      <c r="C26" s="404">
        <f>C27+C28+C29</f>
        <v>55687894</v>
      </c>
    </row>
    <row r="27" spans="1:3" s="26" customFormat="1" ht="21" customHeight="1">
      <c r="A27" s="449" t="s">
        <v>177</v>
      </c>
      <c r="B27" s="539" t="s">
        <v>168</v>
      </c>
      <c r="C27" s="408">
        <f>'03'!C26</f>
        <v>55687894</v>
      </c>
    </row>
    <row r="28" spans="1:3" ht="21" customHeight="1">
      <c r="A28" s="449" t="s">
        <v>178</v>
      </c>
      <c r="B28" s="539" t="s">
        <v>170</v>
      </c>
      <c r="C28" s="408"/>
    </row>
    <row r="29" spans="1:3" s="26" customFormat="1" ht="21" customHeight="1">
      <c r="A29" s="449" t="s">
        <v>179</v>
      </c>
      <c r="B29" s="539" t="s">
        <v>180</v>
      </c>
      <c r="C29" s="408"/>
    </row>
    <row r="30" spans="1:3" s="447" customFormat="1" ht="27" customHeight="1">
      <c r="A30" s="1247"/>
      <c r="B30" s="1247"/>
      <c r="C30" s="554" t="str">
        <f>'Thong tin'!B8</f>
        <v>Lâm Đồng, ngày 06 tháng 01 năm 2017</v>
      </c>
    </row>
    <row r="31" spans="1:3" s="447" customFormat="1" ht="15.75" customHeight="1">
      <c r="A31" s="1248" t="s">
        <v>4</v>
      </c>
      <c r="B31" s="1248"/>
      <c r="C31" s="541" t="str">
        <f>'Thong tin'!B7</f>
        <v>CỤC TRƯỞNG</v>
      </c>
    </row>
    <row r="32" spans="1:3" s="473" customFormat="1" ht="18.75">
      <c r="A32" s="555"/>
      <c r="B32" s="556"/>
      <c r="C32" s="557"/>
    </row>
    <row r="33" spans="1:3" s="447" customFormat="1" ht="15.75" customHeight="1">
      <c r="A33" s="555"/>
      <c r="B33" s="558"/>
      <c r="C33" s="555"/>
    </row>
    <row r="34" spans="1:3" s="447" customFormat="1" ht="15.75" customHeight="1">
      <c r="A34" s="555"/>
      <c r="B34" s="558"/>
      <c r="C34" s="555"/>
    </row>
    <row r="35" spans="1:3" s="447" customFormat="1" ht="15.75" customHeight="1">
      <c r="A35" s="555"/>
      <c r="B35" s="559"/>
      <c r="C35" s="557"/>
    </row>
    <row r="36" spans="1:3" s="447" customFormat="1" ht="15.75" customHeight="1">
      <c r="A36" s="555"/>
      <c r="B36" s="558"/>
      <c r="C36" s="555"/>
    </row>
    <row r="37" spans="1:3" s="447" customFormat="1" ht="18.75" hidden="1">
      <c r="A37" s="560" t="s">
        <v>47</v>
      </c>
      <c r="B37" s="561"/>
      <c r="C37" s="561"/>
    </row>
    <row r="38" spans="1:3" s="447" customFormat="1" ht="18.75" hidden="1">
      <c r="A38" s="555"/>
      <c r="B38" s="555" t="s">
        <v>50</v>
      </c>
      <c r="C38" s="555"/>
    </row>
    <row r="39" spans="1:3" s="447" customFormat="1" ht="18.75" hidden="1">
      <c r="A39" s="555"/>
      <c r="B39" s="555" t="s">
        <v>64</v>
      </c>
      <c r="C39" s="555"/>
    </row>
    <row r="40" spans="1:3" s="447" customFormat="1" ht="18.75" hidden="1">
      <c r="A40" s="555"/>
      <c r="B40" s="555" t="s">
        <v>62</v>
      </c>
      <c r="C40" s="555"/>
    </row>
    <row r="41" spans="1:3" s="447" customFormat="1" ht="18.75" hidden="1">
      <c r="A41" s="555"/>
      <c r="B41" s="555" t="s">
        <v>65</v>
      </c>
      <c r="C41" s="555"/>
    </row>
    <row r="42" spans="1:3" s="447" customFormat="1" ht="18.75">
      <c r="A42" s="555"/>
      <c r="B42" s="555"/>
      <c r="C42" s="555"/>
    </row>
    <row r="43" spans="1:3" s="447" customFormat="1" ht="18.75">
      <c r="A43" s="1240" t="str">
        <f>'Thong tin'!B5</f>
        <v>Phạm Ngọc Hoa</v>
      </c>
      <c r="B43" s="1240"/>
      <c r="C43" s="549"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0">
      <selection activeCell="J30" sqref="J30"/>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10.125" style="388" customWidth="1"/>
    <col min="6" max="6" width="7.625" style="388" customWidth="1"/>
    <col min="7" max="7" width="1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384" width="9.00390625" style="388" customWidth="1"/>
  </cols>
  <sheetData>
    <row r="1" spans="1:17" ht="24.75" customHeight="1">
      <c r="A1" s="1216" t="s">
        <v>32</v>
      </c>
      <c r="B1" s="1216"/>
      <c r="C1" s="417"/>
      <c r="D1" s="1217" t="s">
        <v>193</v>
      </c>
      <c r="E1" s="1217"/>
      <c r="F1" s="1217"/>
      <c r="G1" s="1217"/>
      <c r="H1" s="1217"/>
      <c r="I1" s="1217"/>
      <c r="J1" s="1217"/>
      <c r="K1" s="1217"/>
      <c r="L1" s="1213" t="s">
        <v>557</v>
      </c>
      <c r="M1" s="1213"/>
      <c r="N1" s="1213"/>
      <c r="O1" s="1213"/>
      <c r="P1" s="416"/>
      <c r="Q1" s="416"/>
    </row>
    <row r="2" spans="1:17" ht="16.5" customHeight="1">
      <c r="A2" s="1246" t="s">
        <v>343</v>
      </c>
      <c r="B2" s="1246"/>
      <c r="C2" s="1246"/>
      <c r="D2" s="1217" t="s">
        <v>182</v>
      </c>
      <c r="E2" s="1217"/>
      <c r="F2" s="1217"/>
      <c r="G2" s="1217"/>
      <c r="H2" s="1217"/>
      <c r="I2" s="1217"/>
      <c r="J2" s="1217"/>
      <c r="K2" s="1217"/>
      <c r="L2" s="1253" t="str">
        <f>'Thong tin'!B4</f>
        <v>Cục Thi hành án dân sự tỉnh Lâm Đồng </v>
      </c>
      <c r="M2" s="1253"/>
      <c r="N2" s="1253"/>
      <c r="O2" s="1253"/>
      <c r="P2" s="416"/>
      <c r="Q2" s="426"/>
    </row>
    <row r="3" spans="1:17" ht="16.5" customHeight="1">
      <c r="A3" s="1246" t="s">
        <v>344</v>
      </c>
      <c r="B3" s="1246"/>
      <c r="C3" s="416"/>
      <c r="D3" s="1219" t="str">
        <f>'Thong tin'!B3</f>
        <v>03 tháng / năm 2017</v>
      </c>
      <c r="E3" s="1219"/>
      <c r="F3" s="1219"/>
      <c r="G3" s="1219"/>
      <c r="H3" s="1219"/>
      <c r="I3" s="1219"/>
      <c r="J3" s="1219"/>
      <c r="K3" s="1219"/>
      <c r="L3" s="1213" t="s">
        <v>523</v>
      </c>
      <c r="M3" s="1213"/>
      <c r="N3" s="1213"/>
      <c r="O3" s="1213"/>
      <c r="P3" s="416"/>
      <c r="Q3" s="460"/>
    </row>
    <row r="4" spans="1:17" ht="16.5" customHeight="1">
      <c r="A4" s="420" t="s">
        <v>119</v>
      </c>
      <c r="B4" s="421"/>
      <c r="C4" s="422"/>
      <c r="D4" s="423"/>
      <c r="E4" s="423"/>
      <c r="F4" s="422"/>
      <c r="G4" s="424"/>
      <c r="H4" s="424"/>
      <c r="I4" s="424"/>
      <c r="J4" s="422"/>
      <c r="K4" s="423"/>
      <c r="L4" s="1214" t="s">
        <v>411</v>
      </c>
      <c r="M4" s="1214"/>
      <c r="N4" s="1214"/>
      <c r="O4" s="1214"/>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190" t="s">
        <v>69</v>
      </c>
      <c r="B6" s="1191"/>
      <c r="C6" s="1196" t="s">
        <v>38</v>
      </c>
      <c r="D6" s="1196" t="s">
        <v>336</v>
      </c>
      <c r="E6" s="1198"/>
      <c r="F6" s="1198"/>
      <c r="G6" s="1198"/>
      <c r="H6" s="1198"/>
      <c r="I6" s="1198"/>
      <c r="J6" s="1198"/>
      <c r="K6" s="1198"/>
      <c r="L6" s="1198"/>
      <c r="M6" s="1198"/>
      <c r="N6" s="1198"/>
      <c r="O6" s="1199"/>
      <c r="P6" s="457"/>
      <c r="Q6" s="462"/>
    </row>
    <row r="7" spans="1:17" ht="20.25" customHeight="1">
      <c r="A7" s="1192"/>
      <c r="B7" s="1193"/>
      <c r="C7" s="1197"/>
      <c r="D7" s="1200" t="s">
        <v>120</v>
      </c>
      <c r="E7" s="1202" t="s">
        <v>121</v>
      </c>
      <c r="F7" s="1203"/>
      <c r="G7" s="1204"/>
      <c r="H7" s="1207" t="s">
        <v>122</v>
      </c>
      <c r="I7" s="1207" t="s">
        <v>123</v>
      </c>
      <c r="J7" s="1207" t="s">
        <v>198</v>
      </c>
      <c r="K7" s="1207" t="s">
        <v>125</v>
      </c>
      <c r="L7" s="1207" t="s">
        <v>126</v>
      </c>
      <c r="M7" s="1207" t="s">
        <v>127</v>
      </c>
      <c r="N7" s="1207" t="s">
        <v>183</v>
      </c>
      <c r="O7" s="1207" t="s">
        <v>128</v>
      </c>
      <c r="P7" s="460"/>
      <c r="Q7" s="460"/>
    </row>
    <row r="8" spans="1:17" ht="21.75" customHeight="1">
      <c r="A8" s="1192"/>
      <c r="B8" s="1193"/>
      <c r="C8" s="1197"/>
      <c r="D8" s="1200"/>
      <c r="E8" s="1209" t="s">
        <v>37</v>
      </c>
      <c r="F8" s="1211" t="s">
        <v>7</v>
      </c>
      <c r="G8" s="1212"/>
      <c r="H8" s="1207"/>
      <c r="I8" s="1207"/>
      <c r="J8" s="1207"/>
      <c r="K8" s="1207"/>
      <c r="L8" s="1207"/>
      <c r="M8" s="1207"/>
      <c r="N8" s="1207"/>
      <c r="O8" s="1207"/>
      <c r="P8" s="1244"/>
      <c r="Q8" s="1244"/>
    </row>
    <row r="9" spans="1:17" ht="21.75" customHeight="1">
      <c r="A9" s="1194"/>
      <c r="B9" s="1195"/>
      <c r="C9" s="1197"/>
      <c r="D9" s="1201"/>
      <c r="E9" s="1208"/>
      <c r="F9" s="580" t="s">
        <v>199</v>
      </c>
      <c r="G9" s="581" t="s">
        <v>200</v>
      </c>
      <c r="H9" s="1208"/>
      <c r="I9" s="1208"/>
      <c r="J9" s="1208"/>
      <c r="K9" s="1208"/>
      <c r="L9" s="1208"/>
      <c r="M9" s="1208"/>
      <c r="N9" s="1208"/>
      <c r="O9" s="1208"/>
      <c r="P9" s="463"/>
      <c r="Q9" s="463"/>
    </row>
    <row r="10" spans="1:17" s="393" customFormat="1" ht="22.5" customHeight="1">
      <c r="A10" s="1205" t="s">
        <v>40</v>
      </c>
      <c r="B10" s="1206"/>
      <c r="C10" s="521">
        <v>1</v>
      </c>
      <c r="D10" s="521">
        <v>2</v>
      </c>
      <c r="E10" s="521">
        <v>3</v>
      </c>
      <c r="F10" s="521">
        <v>4</v>
      </c>
      <c r="G10" s="521">
        <v>5</v>
      </c>
      <c r="H10" s="521">
        <v>6</v>
      </c>
      <c r="I10" s="521">
        <v>7</v>
      </c>
      <c r="J10" s="521">
        <v>8</v>
      </c>
      <c r="K10" s="521">
        <v>9</v>
      </c>
      <c r="L10" s="521">
        <v>10</v>
      </c>
      <c r="M10" s="521">
        <v>11</v>
      </c>
      <c r="N10" s="521">
        <v>12</v>
      </c>
      <c r="O10" s="521">
        <v>13</v>
      </c>
      <c r="P10" s="475"/>
      <c r="Q10" s="475"/>
    </row>
    <row r="11" spans="1:17" ht="21" customHeight="1">
      <c r="A11" s="522" t="s">
        <v>0</v>
      </c>
      <c r="B11" s="430" t="s">
        <v>131</v>
      </c>
      <c r="C11" s="702">
        <f>D11+E11+H11+I11+J11+K11+L11+M11+N11+O11</f>
        <v>2193749396</v>
      </c>
      <c r="D11" s="702">
        <f aca="true" t="shared" si="0" ref="D11:O11">D12+D13</f>
        <v>671494451</v>
      </c>
      <c r="E11" s="702">
        <f>F11+G11</f>
        <v>582084643</v>
      </c>
      <c r="F11" s="702">
        <f t="shared" si="0"/>
        <v>0</v>
      </c>
      <c r="G11" s="702">
        <f t="shared" si="0"/>
        <v>582084643</v>
      </c>
      <c r="H11" s="702">
        <f t="shared" si="0"/>
        <v>13869</v>
      </c>
      <c r="I11" s="702">
        <f t="shared" si="0"/>
        <v>20845807</v>
      </c>
      <c r="J11" s="702">
        <f t="shared" si="0"/>
        <v>916116497</v>
      </c>
      <c r="K11" s="702">
        <f t="shared" si="0"/>
        <v>3180174</v>
      </c>
      <c r="L11" s="702">
        <f t="shared" si="0"/>
        <v>0</v>
      </c>
      <c r="M11" s="702">
        <f t="shared" si="0"/>
        <v>13955</v>
      </c>
      <c r="N11" s="702">
        <f t="shared" si="0"/>
        <v>0</v>
      </c>
      <c r="O11" s="702">
        <f t="shared" si="0"/>
        <v>0</v>
      </c>
      <c r="P11" s="462"/>
      <c r="Q11" s="462"/>
    </row>
    <row r="12" spans="1:17" ht="21" customHeight="1">
      <c r="A12" s="523">
        <v>1</v>
      </c>
      <c r="B12" s="433" t="s">
        <v>132</v>
      </c>
      <c r="C12" s="702">
        <f aca="true" t="shared" si="1" ref="C12:C25">D12+E12+H12+I12+J12+K12+L12+M12+N12+O12</f>
        <v>2051088472</v>
      </c>
      <c r="D12" s="408">
        <f>'[10]Về tiền theo đơn Mau 04.THA'!$D$12</f>
        <v>588845850</v>
      </c>
      <c r="E12" s="702">
        <f aca="true" t="shared" si="2" ref="E12:E25">F12+G12</f>
        <v>571758596</v>
      </c>
      <c r="F12" s="408">
        <f>'[10]Về tiền theo đơn Mau 04.THA'!$F$12</f>
        <v>0</v>
      </c>
      <c r="G12" s="408">
        <f>'[10]Về tiền theo đơn Mau 04.THA'!$G$12</f>
        <v>571758596</v>
      </c>
      <c r="H12" s="408">
        <f>'[10]Về tiền theo đơn Mau 04.THA'!$H$12</f>
        <v>13869</v>
      </c>
      <c r="I12" s="408">
        <f>'[10]Về tiền theo đơn Mau 04.THA'!$I$12</f>
        <v>12739511</v>
      </c>
      <c r="J12" s="408">
        <f>'[10]Về tiền theo đơn Mau 04.THA'!$J$12</f>
        <v>874536517</v>
      </c>
      <c r="K12" s="408">
        <f>'[10]Về tiền theo đơn Mau 04.THA'!$K$12</f>
        <v>3180174</v>
      </c>
      <c r="L12" s="408">
        <f>'[10]Về tiền theo đơn Mau 04.THA'!$L$12</f>
        <v>0</v>
      </c>
      <c r="M12" s="408">
        <f>'[10]Về tiền theo đơn Mau 04.THA'!$M$12</f>
        <v>13955</v>
      </c>
      <c r="N12" s="408">
        <f>'[10]Về tiền theo đơn Mau 04.THA'!$N$12</f>
        <v>0</v>
      </c>
      <c r="O12" s="408">
        <f>'[10]Về tiền theo đơn Mau 04.THA'!$O$12</f>
        <v>0</v>
      </c>
      <c r="P12" s="460"/>
      <c r="Q12" s="460"/>
    </row>
    <row r="13" spans="1:17" ht="21" customHeight="1">
      <c r="A13" s="523">
        <v>2</v>
      </c>
      <c r="B13" s="433" t="s">
        <v>133</v>
      </c>
      <c r="C13" s="702">
        <f t="shared" si="1"/>
        <v>142660924</v>
      </c>
      <c r="D13" s="408">
        <f>'[10]Về tiền theo đơn Mau 04.THA'!$D$13</f>
        <v>82648601</v>
      </c>
      <c r="E13" s="702">
        <f t="shared" si="2"/>
        <v>10326047</v>
      </c>
      <c r="F13" s="408">
        <f>'[10]Về tiền theo đơn Mau 04.THA'!$F$13</f>
        <v>0</v>
      </c>
      <c r="G13" s="408">
        <f>'[10]Về tiền theo đơn Mau 04.THA'!$G$13</f>
        <v>10326047</v>
      </c>
      <c r="H13" s="408">
        <f>'[10]Về tiền theo đơn Mau 04.THA'!$H$13</f>
        <v>0</v>
      </c>
      <c r="I13" s="408">
        <f>'[10]Về tiền theo đơn Mau 04.THA'!$I$13</f>
        <v>8106296</v>
      </c>
      <c r="J13" s="408">
        <f>'[10]Về tiền theo đơn Mau 04.THA'!$J$13</f>
        <v>41579980</v>
      </c>
      <c r="K13" s="408">
        <f>'[10]Về tiền theo đơn Mau 04.THA'!$K$13</f>
        <v>0</v>
      </c>
      <c r="L13" s="408">
        <f>'[10]Về tiền theo đơn Mau 04.THA'!$L$13</f>
        <v>0</v>
      </c>
      <c r="M13" s="408">
        <f>'[10]Về tiền theo đơn Mau 04.THA'!$M$13</f>
        <v>0</v>
      </c>
      <c r="N13" s="408">
        <f>'[10]Về tiền theo đơn Mau 04.THA'!$N$13</f>
        <v>0</v>
      </c>
      <c r="O13" s="408">
        <f>'[10]Về tiền theo đơn Mau 04.THA'!$O$13</f>
        <v>0</v>
      </c>
      <c r="P13" s="460"/>
      <c r="Q13" s="460"/>
    </row>
    <row r="14" spans="1:17" ht="21" customHeight="1">
      <c r="A14" s="524" t="s">
        <v>1</v>
      </c>
      <c r="B14" s="395" t="s">
        <v>134</v>
      </c>
      <c r="C14" s="702">
        <f t="shared" si="1"/>
        <v>3500333</v>
      </c>
      <c r="D14" s="408">
        <f>'[10]Về tiền theo đơn Mau 04.THA'!$D$14</f>
        <v>3047833</v>
      </c>
      <c r="E14" s="702">
        <f t="shared" si="2"/>
        <v>452500</v>
      </c>
      <c r="F14" s="408">
        <f>'[10]Về tiền theo đơn Mau 04.THA'!$F$14</f>
        <v>0</v>
      </c>
      <c r="G14" s="408">
        <f>'[10]Về tiền theo đơn Mau 04.THA'!$G$14</f>
        <v>452500</v>
      </c>
      <c r="H14" s="408">
        <f>'[10]Về tiền theo đơn Mau 04.THA'!$H$14</f>
        <v>0</v>
      </c>
      <c r="I14" s="408">
        <f>'[10]Về tiền theo đơn Mau 04.THA'!$I$14</f>
        <v>0</v>
      </c>
      <c r="J14" s="408">
        <f>'[10]Về tiền theo đơn Mau 04.THA'!$J$14</f>
        <v>0</v>
      </c>
      <c r="K14" s="408">
        <f>'[10]Về tiền theo đơn Mau 04.THA'!$K$14</f>
        <v>0</v>
      </c>
      <c r="L14" s="408">
        <f>'[10]Về tiền theo đơn Mau 04.THA'!$L$14</f>
        <v>0</v>
      </c>
      <c r="M14" s="408">
        <f>'[10]Về tiền theo đơn Mau 04.THA'!$M$14</f>
        <v>0</v>
      </c>
      <c r="N14" s="408">
        <f>'[10]Về tiền theo đơn Mau 04.THA'!$N$14</f>
        <v>0</v>
      </c>
      <c r="O14" s="408">
        <f>'[10]Về tiền theo đơn Mau 04.THA'!$O$14</f>
        <v>0</v>
      </c>
      <c r="P14" s="460"/>
      <c r="Q14" s="460"/>
    </row>
    <row r="15" spans="1:17" ht="21" customHeight="1">
      <c r="A15" s="524" t="s">
        <v>9</v>
      </c>
      <c r="B15" s="395" t="s">
        <v>135</v>
      </c>
      <c r="C15" s="702"/>
      <c r="D15" s="408"/>
      <c r="E15" s="702">
        <f t="shared" si="2"/>
        <v>0</v>
      </c>
      <c r="F15" s="408"/>
      <c r="G15" s="408"/>
      <c r="H15" s="408"/>
      <c r="I15" s="408"/>
      <c r="J15" s="408"/>
      <c r="K15" s="408"/>
      <c r="L15" s="408"/>
      <c r="M15" s="408"/>
      <c r="N15" s="408"/>
      <c r="O15" s="408"/>
      <c r="P15" s="460"/>
      <c r="Q15" s="460"/>
    </row>
    <row r="16" spans="1:17" ht="21" customHeight="1">
      <c r="A16" s="524" t="s">
        <v>136</v>
      </c>
      <c r="B16" s="395" t="s">
        <v>137</v>
      </c>
      <c r="C16" s="702">
        <f>C11-C14-C15</f>
        <v>2190249063</v>
      </c>
      <c r="D16" s="702">
        <f aca="true" t="shared" si="3" ref="D16:O16">D11-D14-D15</f>
        <v>668446618</v>
      </c>
      <c r="E16" s="702">
        <f t="shared" si="2"/>
        <v>581632143</v>
      </c>
      <c r="F16" s="702">
        <f t="shared" si="3"/>
        <v>0</v>
      </c>
      <c r="G16" s="702">
        <f t="shared" si="3"/>
        <v>581632143</v>
      </c>
      <c r="H16" s="702">
        <f t="shared" si="3"/>
        <v>13869</v>
      </c>
      <c r="I16" s="702">
        <f t="shared" si="3"/>
        <v>20845807</v>
      </c>
      <c r="J16" s="702">
        <f t="shared" si="3"/>
        <v>916116497</v>
      </c>
      <c r="K16" s="702">
        <f t="shared" si="3"/>
        <v>3180174</v>
      </c>
      <c r="L16" s="702">
        <f t="shared" si="3"/>
        <v>0</v>
      </c>
      <c r="M16" s="702">
        <f t="shared" si="3"/>
        <v>13955</v>
      </c>
      <c r="N16" s="702">
        <f t="shared" si="3"/>
        <v>0</v>
      </c>
      <c r="O16" s="702">
        <f t="shared" si="3"/>
        <v>0</v>
      </c>
      <c r="P16" s="462"/>
      <c r="Q16" s="457"/>
    </row>
    <row r="17" spans="1:17" ht="21" customHeight="1">
      <c r="A17" s="524" t="s">
        <v>52</v>
      </c>
      <c r="B17" s="434" t="s">
        <v>138</v>
      </c>
      <c r="C17" s="702">
        <f>C16-C25</f>
        <v>801513144</v>
      </c>
      <c r="D17" s="702">
        <f aca="true" t="shared" si="4" ref="D17:O17">D16-D25</f>
        <v>273726012</v>
      </c>
      <c r="E17" s="702">
        <f t="shared" si="4"/>
        <v>15808079</v>
      </c>
      <c r="F17" s="702">
        <f t="shared" si="4"/>
        <v>0</v>
      </c>
      <c r="G17" s="702">
        <f t="shared" si="4"/>
        <v>15808079</v>
      </c>
      <c r="H17" s="702">
        <f t="shared" si="4"/>
        <v>13869</v>
      </c>
      <c r="I17" s="702">
        <f t="shared" si="4"/>
        <v>20148514</v>
      </c>
      <c r="J17" s="702">
        <f t="shared" si="4"/>
        <v>489324103</v>
      </c>
      <c r="K17" s="702">
        <f t="shared" si="4"/>
        <v>2478612</v>
      </c>
      <c r="L17" s="702">
        <f t="shared" si="4"/>
        <v>0</v>
      </c>
      <c r="M17" s="702">
        <f t="shared" si="4"/>
        <v>13955</v>
      </c>
      <c r="N17" s="702">
        <f t="shared" si="4"/>
        <v>0</v>
      </c>
      <c r="O17" s="702">
        <f t="shared" si="4"/>
        <v>0</v>
      </c>
      <c r="P17" s="462"/>
      <c r="Q17" s="457"/>
    </row>
    <row r="18" spans="1:17" ht="21" customHeight="1">
      <c r="A18" s="523" t="s">
        <v>54</v>
      </c>
      <c r="B18" s="433" t="s">
        <v>139</v>
      </c>
      <c r="C18" s="702">
        <f t="shared" si="1"/>
        <v>70712688</v>
      </c>
      <c r="D18" s="408">
        <f>'[10]Về tiền theo đơn Mau 04.THA'!$D$18</f>
        <v>17469027</v>
      </c>
      <c r="E18" s="702">
        <f t="shared" si="2"/>
        <v>394365</v>
      </c>
      <c r="F18" s="408">
        <f>'[10]Về tiền theo đơn Mau 04.THA'!$F$18</f>
        <v>0</v>
      </c>
      <c r="G18" s="408">
        <f>'[10]Về tiền theo đơn Mau 04.THA'!$G$18</f>
        <v>394365</v>
      </c>
      <c r="H18" s="408">
        <f>'[10]Về tiền theo đơn Mau 04.THA'!$H$18</f>
        <v>0</v>
      </c>
      <c r="I18" s="408">
        <f>'[10]Về tiền theo đơn Mau 04.THA'!$I$18</f>
        <v>4724314</v>
      </c>
      <c r="J18" s="408">
        <f>'[10]Về tiền theo đơn Mau 04.THA'!$J$18</f>
        <v>48124982</v>
      </c>
      <c r="K18" s="408">
        <f>'[10]Về tiền theo đơn Mau 04.THA'!$K$18</f>
        <v>0</v>
      </c>
      <c r="L18" s="408">
        <f>'[10]Về tiền theo đơn Mau 04.THA'!$L$18</f>
        <v>0</v>
      </c>
      <c r="M18" s="408">
        <f>'[10]Về tiền theo đơn Mau 04.THA'!$M$18</f>
        <v>0</v>
      </c>
      <c r="N18" s="408">
        <f>'[10]Về tiền theo đơn Mau 04.THA'!$N$18</f>
        <v>0</v>
      </c>
      <c r="O18" s="408">
        <f>'[10]Về tiền theo đơn Mau 04.THA'!$O$18</f>
        <v>0</v>
      </c>
      <c r="P18" s="460"/>
      <c r="Q18" s="416"/>
    </row>
    <row r="19" spans="1:17" ht="21" customHeight="1">
      <c r="A19" s="523" t="s">
        <v>55</v>
      </c>
      <c r="B19" s="433" t="s">
        <v>140</v>
      </c>
      <c r="C19" s="702">
        <f t="shared" si="1"/>
        <v>41745806</v>
      </c>
      <c r="D19" s="408">
        <f>'[10]Về tiền theo đơn Mau 04.THA'!$D$19</f>
        <v>16892920</v>
      </c>
      <c r="E19" s="702">
        <f t="shared" si="2"/>
        <v>523657</v>
      </c>
      <c r="F19" s="408">
        <f>'[10]Về tiền theo đơn Mau 04.THA'!$F$19</f>
        <v>0</v>
      </c>
      <c r="G19" s="408">
        <f>'[10]Về tiền theo đơn Mau 04.THA'!$G$19</f>
        <v>523657</v>
      </c>
      <c r="H19" s="408">
        <f>'[10]Về tiền theo đơn Mau 04.THA'!$H$19</f>
        <v>0</v>
      </c>
      <c r="I19" s="408">
        <f>'[10]Về tiền theo đơn Mau 04.THA'!$I$19</f>
        <v>360471</v>
      </c>
      <c r="J19" s="408">
        <f>'[10]Về tiền theo đơn Mau 04.THA'!$J$19</f>
        <v>23968758</v>
      </c>
      <c r="K19" s="408">
        <f>'[10]Về tiền theo đơn Mau 04.THA'!$K$19</f>
        <v>0</v>
      </c>
      <c r="L19" s="408">
        <f>'[10]Về tiền theo đơn Mau 04.THA'!$L$19</f>
        <v>0</v>
      </c>
      <c r="M19" s="408">
        <f>'[10]Về tiền theo đơn Mau 04.THA'!$M$19</f>
        <v>0</v>
      </c>
      <c r="N19" s="408">
        <f>'[10]Về tiền theo đơn Mau 04.THA'!$N$19</f>
        <v>0</v>
      </c>
      <c r="O19" s="408">
        <f>'[10]Về tiền theo đơn Mau 04.THA'!$O$19</f>
        <v>0</v>
      </c>
      <c r="P19" s="460"/>
      <c r="Q19" s="416"/>
    </row>
    <row r="20" spans="1:17" ht="21" customHeight="1">
      <c r="A20" s="523" t="s">
        <v>141</v>
      </c>
      <c r="B20" s="433" t="s">
        <v>142</v>
      </c>
      <c r="C20" s="702">
        <f>C17-C18-C19-C21-C22-C23-C24</f>
        <v>672198290</v>
      </c>
      <c r="D20" s="702">
        <f aca="true" t="shared" si="5" ref="D20:O20">D17-D18-D19-D21-D22-D23-D24</f>
        <v>229342948</v>
      </c>
      <c r="E20" s="702">
        <f t="shared" si="5"/>
        <v>14542566</v>
      </c>
      <c r="F20" s="702">
        <f t="shared" si="5"/>
        <v>0</v>
      </c>
      <c r="G20" s="702">
        <f t="shared" si="5"/>
        <v>14542566</v>
      </c>
      <c r="H20" s="702">
        <f t="shared" si="5"/>
        <v>13869</v>
      </c>
      <c r="I20" s="702">
        <f t="shared" si="5"/>
        <v>14589541</v>
      </c>
      <c r="J20" s="702">
        <f t="shared" si="5"/>
        <v>411216799</v>
      </c>
      <c r="K20" s="702">
        <f t="shared" si="5"/>
        <v>2478612</v>
      </c>
      <c r="L20" s="702">
        <f t="shared" si="5"/>
        <v>0</v>
      </c>
      <c r="M20" s="702">
        <f t="shared" si="5"/>
        <v>13955</v>
      </c>
      <c r="N20" s="702">
        <f t="shared" si="5"/>
        <v>0</v>
      </c>
      <c r="O20" s="702">
        <f t="shared" si="5"/>
        <v>0</v>
      </c>
      <c r="P20" s="460"/>
      <c r="Q20" s="416"/>
    </row>
    <row r="21" spans="1:17" ht="21" customHeight="1">
      <c r="A21" s="523" t="s">
        <v>143</v>
      </c>
      <c r="B21" s="433" t="s">
        <v>144</v>
      </c>
      <c r="C21" s="702">
        <f t="shared" si="1"/>
        <v>11058910</v>
      </c>
      <c r="D21" s="408">
        <f>'[10]Về tiền theo đơn Mau 04.THA'!$D$21</f>
        <v>5032285</v>
      </c>
      <c r="E21" s="702">
        <f t="shared" si="2"/>
        <v>300000</v>
      </c>
      <c r="F21" s="408">
        <f>'[10]Về tiền theo đơn Mau 04.THA'!$F$21</f>
        <v>0</v>
      </c>
      <c r="G21" s="408">
        <f>'[10]Về tiền theo đơn Mau 04.THA'!$G$21</f>
        <v>300000</v>
      </c>
      <c r="H21" s="408">
        <f>'[10]Về tiền theo đơn Mau 04.THA'!$H$21</f>
        <v>0</v>
      </c>
      <c r="I21" s="408">
        <f>'[10]Về tiền theo đơn Mau 04.THA'!$I$21</f>
        <v>0</v>
      </c>
      <c r="J21" s="408">
        <f>'[10]Về tiền theo đơn Mau 04.THA'!$J$21</f>
        <v>5726625</v>
      </c>
      <c r="K21" s="408">
        <f>'[10]Về tiền theo đơn Mau 04.THA'!$K$21</f>
        <v>0</v>
      </c>
      <c r="L21" s="408">
        <f>'[10]Về tiền theo đơn Mau 04.THA'!$L$21</f>
        <v>0</v>
      </c>
      <c r="M21" s="408">
        <f>'[10]Về tiền theo đơn Mau 04.THA'!$M$21</f>
        <v>0</v>
      </c>
      <c r="N21" s="408">
        <f>'[10]Về tiền theo đơn Mau 04.THA'!$N$21</f>
        <v>0</v>
      </c>
      <c r="O21" s="408">
        <f>'[10]Về tiền theo đơn Mau 04.THA'!$O$21</f>
        <v>0</v>
      </c>
      <c r="P21" s="460"/>
      <c r="Q21" s="416"/>
    </row>
    <row r="22" spans="1:17" ht="21" customHeight="1">
      <c r="A22" s="523" t="s">
        <v>145</v>
      </c>
      <c r="B22" s="433" t="s">
        <v>146</v>
      </c>
      <c r="C22" s="702">
        <f t="shared" si="1"/>
        <v>1043999</v>
      </c>
      <c r="D22" s="408">
        <f>'[10]Về tiền theo đơn Mau 04.THA'!$D$22</f>
        <v>569811</v>
      </c>
      <c r="E22" s="702">
        <f t="shared" si="2"/>
        <v>0</v>
      </c>
      <c r="F22" s="408">
        <f>'[10]Về tiền theo đơn Mau 04.THA'!$F$22</f>
        <v>0</v>
      </c>
      <c r="G22" s="408">
        <f>'[10]Về tiền theo đơn Mau 04.THA'!$G$22</f>
        <v>0</v>
      </c>
      <c r="H22" s="408">
        <f>'[10]Về tiền theo đơn Mau 04.THA'!$H$22</f>
        <v>0</v>
      </c>
      <c r="I22" s="408">
        <f>'[10]Về tiền theo đơn Mau 04.THA'!$I$22</f>
        <v>474188</v>
      </c>
      <c r="J22" s="408">
        <f>'[10]Về tiền theo đơn Mau 04.THA'!$J$22</f>
        <v>0</v>
      </c>
      <c r="K22" s="408">
        <f>'[10]Về tiền theo đơn Mau 04.THA'!$K$22</f>
        <v>0</v>
      </c>
      <c r="L22" s="408">
        <f>'[10]Về tiền theo đơn Mau 04.THA'!$L$22</f>
        <v>0</v>
      </c>
      <c r="M22" s="408">
        <f>'[10]Về tiền theo đơn Mau 04.THA'!$M$22</f>
        <v>0</v>
      </c>
      <c r="N22" s="408">
        <f>'[10]Về tiền theo đơn Mau 04.THA'!$N$22</f>
        <v>0</v>
      </c>
      <c r="O22" s="408">
        <f>'[10]Về tiền theo đơn Mau 04.THA'!$O$22</f>
        <v>0</v>
      </c>
      <c r="P22" s="460"/>
      <c r="Q22" s="416"/>
    </row>
    <row r="23" spans="1:17" ht="25.5">
      <c r="A23" s="523" t="s">
        <v>147</v>
      </c>
      <c r="B23" s="435" t="s">
        <v>148</v>
      </c>
      <c r="C23" s="702">
        <f t="shared" si="1"/>
        <v>1996442</v>
      </c>
      <c r="D23" s="408">
        <f>'[10]Về tiền theo đơn Mau 04.THA'!$D$23</f>
        <v>1996442</v>
      </c>
      <c r="E23" s="702">
        <f t="shared" si="2"/>
        <v>0</v>
      </c>
      <c r="F23" s="408">
        <f>'[10]Về tiền theo đơn Mau 04.THA'!$F$23</f>
        <v>0</v>
      </c>
      <c r="G23" s="408">
        <f>'[10]Về tiền theo đơn Mau 04.THA'!$G$23</f>
        <v>0</v>
      </c>
      <c r="H23" s="408">
        <f>'[10]Về tiền theo đơn Mau 04.THA'!$H$23</f>
        <v>0</v>
      </c>
      <c r="I23" s="408">
        <f>'[10]Về tiền theo đơn Mau 04.THA'!$I$23</f>
        <v>0</v>
      </c>
      <c r="J23" s="408">
        <f>'[10]Về tiền theo đơn Mau 04.THA'!$J$23</f>
        <v>0</v>
      </c>
      <c r="K23" s="408">
        <f>'[10]Về tiền theo đơn Mau 04.THA'!$K$23</f>
        <v>0</v>
      </c>
      <c r="L23" s="408">
        <f>'[10]Về tiền theo đơn Mau 04.THA'!$L$23</f>
        <v>0</v>
      </c>
      <c r="M23" s="408">
        <f>'[10]Về tiền theo đơn Mau 04.THA'!$M$23</f>
        <v>0</v>
      </c>
      <c r="N23" s="408">
        <f>'[10]Về tiền theo đơn Mau 04.THA'!$N$23</f>
        <v>0</v>
      </c>
      <c r="O23" s="408">
        <f>'[10]Về tiền theo đơn Mau 04.THA'!$O$23</f>
        <v>0</v>
      </c>
      <c r="P23" s="460"/>
      <c r="Q23" s="416"/>
    </row>
    <row r="24" spans="1:17" ht="21" customHeight="1">
      <c r="A24" s="523" t="s">
        <v>149</v>
      </c>
      <c r="B24" s="433" t="s">
        <v>150</v>
      </c>
      <c r="C24" s="702">
        <f t="shared" si="1"/>
        <v>2757009</v>
      </c>
      <c r="D24" s="408">
        <f>'[10]Về tiền theo đơn Mau 04.THA'!$D$24</f>
        <v>2422579</v>
      </c>
      <c r="E24" s="702">
        <f t="shared" si="2"/>
        <v>47491</v>
      </c>
      <c r="F24" s="408">
        <f>'[10]Về tiền theo đơn Mau 04.THA'!$F$24</f>
        <v>0</v>
      </c>
      <c r="G24" s="408">
        <f>'[10]Về tiền theo đơn Mau 04.THA'!$G$24</f>
        <v>47491</v>
      </c>
      <c r="H24" s="408">
        <f>'[10]Về tiền theo đơn Mau 04.THA'!$H$24</f>
        <v>0</v>
      </c>
      <c r="I24" s="408">
        <f>'[10]Về tiền theo đơn Mau 04.THA'!$I$24</f>
        <v>0</v>
      </c>
      <c r="J24" s="408">
        <f>'[10]Về tiền theo đơn Mau 04.THA'!$J$24</f>
        <v>286939</v>
      </c>
      <c r="K24" s="408">
        <f>'[10]Về tiền theo đơn Mau 04.THA'!$K$24</f>
        <v>0</v>
      </c>
      <c r="L24" s="408">
        <f>'[10]Về tiền theo đơn Mau 04.THA'!$L$24</f>
        <v>0</v>
      </c>
      <c r="M24" s="408">
        <f>'[10]Về tiền theo đơn Mau 04.THA'!$M$24</f>
        <v>0</v>
      </c>
      <c r="N24" s="408">
        <f>'[10]Về tiền theo đơn Mau 04.THA'!$N$24</f>
        <v>0</v>
      </c>
      <c r="O24" s="408">
        <f>'[10]Về tiền theo đơn Mau 04.THA'!$O$24</f>
        <v>0</v>
      </c>
      <c r="P24" s="460"/>
      <c r="Q24" s="416"/>
    </row>
    <row r="25" spans="1:17" ht="21" customHeight="1">
      <c r="A25" s="524" t="s">
        <v>53</v>
      </c>
      <c r="B25" s="395" t="s">
        <v>151</v>
      </c>
      <c r="C25" s="702">
        <f t="shared" si="1"/>
        <v>1388735919</v>
      </c>
      <c r="D25" s="703">
        <f>'[10]Về tiền theo đơn Mau 04.THA'!$D$25</f>
        <v>394720606</v>
      </c>
      <c r="E25" s="702">
        <f t="shared" si="2"/>
        <v>565824064</v>
      </c>
      <c r="F25" s="703">
        <f>'[10]Về tiền theo đơn Mau 04.THA'!$F$25</f>
        <v>0</v>
      </c>
      <c r="G25" s="703">
        <f>'[10]Về tiền theo đơn Mau 04.THA'!$G$25</f>
        <v>565824064</v>
      </c>
      <c r="H25" s="703">
        <f>'[10]Về tiền theo đơn Mau 04.THA'!$H$25</f>
        <v>0</v>
      </c>
      <c r="I25" s="703">
        <f>'[10]Về tiền theo đơn Mau 04.THA'!$I$25</f>
        <v>697293</v>
      </c>
      <c r="J25" s="703">
        <f>'[10]Về tiền theo đơn Mau 04.THA'!$J$25</f>
        <v>426792394</v>
      </c>
      <c r="K25" s="703">
        <f>'[10]Về tiền theo đơn Mau 04.THA'!$K$25</f>
        <v>701562</v>
      </c>
      <c r="L25" s="703">
        <f>'[10]Về tiền theo đơn Mau 04.THA'!$L$26</f>
        <v>0</v>
      </c>
      <c r="M25" s="703">
        <f>'[10]Về tiền theo đơn Mau 04.THA'!$M$25</f>
        <v>0</v>
      </c>
      <c r="N25" s="703">
        <f>'[10]Về tiền theo đơn Mau 04.THA'!$N$25</f>
        <v>0</v>
      </c>
      <c r="O25" s="703">
        <f>'[10]Về tiền theo đơn Mau 04.THA'!$O$25</f>
        <v>0</v>
      </c>
      <c r="P25" s="460"/>
      <c r="Q25" s="416"/>
    </row>
    <row r="26" spans="1:17" ht="26.25">
      <c r="A26" s="552" t="s">
        <v>555</v>
      </c>
      <c r="B26" s="476" t="s">
        <v>152</v>
      </c>
      <c r="C26" s="550">
        <f>(C18+C19)/C17</f>
        <v>0.14030773524033438</v>
      </c>
      <c r="D26" s="551">
        <f aca="true" t="shared" si="6" ref="D26:M26">(D18+D19)/D17</f>
        <v>0.125534094289877</v>
      </c>
      <c r="E26" s="550">
        <f t="shared" si="6"/>
        <v>0.058072963830709604</v>
      </c>
      <c r="F26" s="551"/>
      <c r="G26" s="551">
        <f t="shared" si="6"/>
        <v>0.058072963830709604</v>
      </c>
      <c r="H26" s="551">
        <f t="shared" si="6"/>
        <v>0</v>
      </c>
      <c r="I26" s="551">
        <f t="shared" si="6"/>
        <v>0.2523652612793182</v>
      </c>
      <c r="J26" s="551">
        <f t="shared" si="6"/>
        <v>0.14733331049502787</v>
      </c>
      <c r="K26" s="551">
        <f t="shared" si="6"/>
        <v>0</v>
      </c>
      <c r="L26" s="551"/>
      <c r="M26" s="551">
        <f t="shared" si="6"/>
        <v>0</v>
      </c>
      <c r="N26" s="551"/>
      <c r="O26" s="551"/>
      <c r="P26" s="460"/>
      <c r="Q26" s="416"/>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36" t="s">
        <v>36</v>
      </c>
      <c r="B1" s="936"/>
      <c r="C1" s="936"/>
      <c r="D1" s="936"/>
      <c r="E1" s="935" t="s">
        <v>481</v>
      </c>
      <c r="F1" s="935"/>
      <c r="G1" s="935"/>
      <c r="H1" s="935"/>
      <c r="I1" s="935"/>
      <c r="J1" s="935"/>
      <c r="K1" s="935"/>
      <c r="L1" s="40" t="s">
        <v>457</v>
      </c>
      <c r="M1" s="40"/>
      <c r="N1" s="40"/>
      <c r="O1" s="41"/>
      <c r="P1" s="41"/>
    </row>
    <row r="2" spans="1:16" ht="15.75" customHeight="1">
      <c r="A2" s="937" t="s">
        <v>343</v>
      </c>
      <c r="B2" s="937"/>
      <c r="C2" s="937"/>
      <c r="D2" s="937"/>
      <c r="E2" s="935"/>
      <c r="F2" s="935"/>
      <c r="G2" s="935"/>
      <c r="H2" s="935"/>
      <c r="I2" s="935"/>
      <c r="J2" s="935"/>
      <c r="K2" s="935"/>
      <c r="L2" s="927" t="s">
        <v>360</v>
      </c>
      <c r="M2" s="927"/>
      <c r="N2" s="927"/>
      <c r="O2" s="44"/>
      <c r="P2" s="41"/>
    </row>
    <row r="3" spans="1:16" ht="18" customHeight="1">
      <c r="A3" s="937" t="s">
        <v>344</v>
      </c>
      <c r="B3" s="937"/>
      <c r="C3" s="937"/>
      <c r="D3" s="937"/>
      <c r="E3" s="938" t="s">
        <v>477</v>
      </c>
      <c r="F3" s="938"/>
      <c r="G3" s="938"/>
      <c r="H3" s="938"/>
      <c r="I3" s="938"/>
      <c r="J3" s="938"/>
      <c r="K3" s="45"/>
      <c r="L3" s="928" t="s">
        <v>476</v>
      </c>
      <c r="M3" s="928"/>
      <c r="N3" s="928"/>
      <c r="O3" s="41"/>
      <c r="P3" s="41"/>
    </row>
    <row r="4" spans="1:16" ht="21" customHeight="1">
      <c r="A4" s="934" t="s">
        <v>363</v>
      </c>
      <c r="B4" s="934"/>
      <c r="C4" s="934"/>
      <c r="D4" s="934"/>
      <c r="E4" s="48"/>
      <c r="F4" s="49"/>
      <c r="G4" s="50"/>
      <c r="H4" s="50"/>
      <c r="I4" s="50"/>
      <c r="J4" s="50"/>
      <c r="K4" s="41"/>
      <c r="L4" s="927" t="s">
        <v>355</v>
      </c>
      <c r="M4" s="927"/>
      <c r="N4" s="927"/>
      <c r="O4" s="44"/>
      <c r="P4" s="41"/>
    </row>
    <row r="5" spans="1:16" ht="18" customHeight="1">
      <c r="A5" s="50"/>
      <c r="B5" s="41"/>
      <c r="C5" s="51"/>
      <c r="D5" s="932"/>
      <c r="E5" s="932"/>
      <c r="F5" s="932"/>
      <c r="G5" s="932"/>
      <c r="H5" s="932"/>
      <c r="I5" s="932"/>
      <c r="J5" s="932"/>
      <c r="K5" s="932"/>
      <c r="L5" s="52" t="s">
        <v>364</v>
      </c>
      <c r="M5" s="52"/>
      <c r="N5" s="52"/>
      <c r="O5" s="41"/>
      <c r="P5" s="41"/>
    </row>
    <row r="6" spans="1:18" ht="33" customHeight="1">
      <c r="A6" s="919" t="s">
        <v>72</v>
      </c>
      <c r="B6" s="920"/>
      <c r="C6" s="933" t="s">
        <v>365</v>
      </c>
      <c r="D6" s="933"/>
      <c r="E6" s="933"/>
      <c r="F6" s="933"/>
      <c r="G6" s="929" t="s">
        <v>7</v>
      </c>
      <c r="H6" s="930"/>
      <c r="I6" s="930"/>
      <c r="J6" s="930"/>
      <c r="K6" s="930"/>
      <c r="L6" s="930"/>
      <c r="M6" s="930"/>
      <c r="N6" s="931"/>
      <c r="O6" s="945" t="s">
        <v>366</v>
      </c>
      <c r="P6" s="946"/>
      <c r="Q6" s="946"/>
      <c r="R6" s="947"/>
    </row>
    <row r="7" spans="1:18" ht="29.25" customHeight="1">
      <c r="A7" s="921"/>
      <c r="B7" s="922"/>
      <c r="C7" s="933"/>
      <c r="D7" s="933"/>
      <c r="E7" s="933"/>
      <c r="F7" s="933"/>
      <c r="G7" s="929" t="s">
        <v>367</v>
      </c>
      <c r="H7" s="930"/>
      <c r="I7" s="930"/>
      <c r="J7" s="931"/>
      <c r="K7" s="929" t="s">
        <v>110</v>
      </c>
      <c r="L7" s="930"/>
      <c r="M7" s="930"/>
      <c r="N7" s="931"/>
      <c r="O7" s="54" t="s">
        <v>368</v>
      </c>
      <c r="P7" s="54" t="s">
        <v>369</v>
      </c>
      <c r="Q7" s="948" t="s">
        <v>370</v>
      </c>
      <c r="R7" s="948" t="s">
        <v>371</v>
      </c>
    </row>
    <row r="8" spans="1:18" ht="26.25" customHeight="1">
      <c r="A8" s="921"/>
      <c r="B8" s="922"/>
      <c r="C8" s="916" t="s">
        <v>107</v>
      </c>
      <c r="D8" s="917"/>
      <c r="E8" s="916" t="s">
        <v>106</v>
      </c>
      <c r="F8" s="917"/>
      <c r="G8" s="916" t="s">
        <v>108</v>
      </c>
      <c r="H8" s="918"/>
      <c r="I8" s="916" t="s">
        <v>109</v>
      </c>
      <c r="J8" s="918"/>
      <c r="K8" s="916" t="s">
        <v>111</v>
      </c>
      <c r="L8" s="918"/>
      <c r="M8" s="916" t="s">
        <v>112</v>
      </c>
      <c r="N8" s="918"/>
      <c r="O8" s="950" t="s">
        <v>372</v>
      </c>
      <c r="P8" s="951" t="s">
        <v>373</v>
      </c>
      <c r="Q8" s="948"/>
      <c r="R8" s="948"/>
    </row>
    <row r="9" spans="1:18" ht="30.75" customHeight="1">
      <c r="A9" s="921"/>
      <c r="B9" s="922"/>
      <c r="C9" s="55" t="s">
        <v>3</v>
      </c>
      <c r="D9" s="53" t="s">
        <v>10</v>
      </c>
      <c r="E9" s="53" t="s">
        <v>3</v>
      </c>
      <c r="F9" s="53" t="s">
        <v>10</v>
      </c>
      <c r="G9" s="56" t="s">
        <v>3</v>
      </c>
      <c r="H9" s="56" t="s">
        <v>10</v>
      </c>
      <c r="I9" s="56" t="s">
        <v>3</v>
      </c>
      <c r="J9" s="56" t="s">
        <v>10</v>
      </c>
      <c r="K9" s="56" t="s">
        <v>3</v>
      </c>
      <c r="L9" s="56" t="s">
        <v>10</v>
      </c>
      <c r="M9" s="56" t="s">
        <v>3</v>
      </c>
      <c r="N9" s="56" t="s">
        <v>10</v>
      </c>
      <c r="O9" s="950"/>
      <c r="P9" s="952"/>
      <c r="Q9" s="949"/>
      <c r="R9" s="949"/>
    </row>
    <row r="10" spans="1:18" s="61" customFormat="1" ht="18" customHeight="1">
      <c r="A10" s="941" t="s">
        <v>6</v>
      </c>
      <c r="B10" s="941"/>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43" t="s">
        <v>374</v>
      </c>
      <c r="B11" s="944"/>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25" t="s">
        <v>478</v>
      </c>
      <c r="B12" s="926"/>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23" t="s">
        <v>38</v>
      </c>
      <c r="B13" s="924"/>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42" t="s">
        <v>479</v>
      </c>
      <c r="C28" s="942"/>
      <c r="D28" s="942"/>
      <c r="E28" s="942"/>
      <c r="F28" s="84"/>
      <c r="G28" s="85"/>
      <c r="H28" s="85"/>
      <c r="I28" s="85"/>
      <c r="J28" s="942" t="s">
        <v>480</v>
      </c>
      <c r="K28" s="942"/>
      <c r="L28" s="942"/>
      <c r="M28" s="942"/>
      <c r="N28" s="942"/>
      <c r="O28" s="86"/>
      <c r="P28" s="86"/>
      <c r="AG28" s="87" t="s">
        <v>395</v>
      </c>
      <c r="AI28" s="88">
        <f>82/88</f>
        <v>0.9318181818181818</v>
      </c>
    </row>
    <row r="29" spans="1:16" s="94" customFormat="1" ht="19.5" customHeight="1">
      <c r="A29" s="89"/>
      <c r="B29" s="915" t="s">
        <v>43</v>
      </c>
      <c r="C29" s="915"/>
      <c r="D29" s="915"/>
      <c r="E29" s="915"/>
      <c r="F29" s="91"/>
      <c r="G29" s="92"/>
      <c r="H29" s="92"/>
      <c r="I29" s="92"/>
      <c r="J29" s="915" t="s">
        <v>396</v>
      </c>
      <c r="K29" s="915"/>
      <c r="L29" s="915"/>
      <c r="M29" s="915"/>
      <c r="N29" s="915"/>
      <c r="O29" s="93"/>
      <c r="P29" s="93"/>
    </row>
    <row r="30" spans="1:16" s="94" customFormat="1" ht="19.5" customHeight="1">
      <c r="A30" s="89"/>
      <c r="B30" s="939"/>
      <c r="C30" s="939"/>
      <c r="D30" s="939"/>
      <c r="E30" s="91"/>
      <c r="F30" s="91"/>
      <c r="G30" s="92"/>
      <c r="H30" s="92"/>
      <c r="I30" s="92"/>
      <c r="J30" s="940"/>
      <c r="K30" s="940"/>
      <c r="L30" s="940"/>
      <c r="M30" s="940"/>
      <c r="N30" s="940"/>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54" t="s">
        <v>397</v>
      </c>
      <c r="C32" s="954"/>
      <c r="D32" s="954"/>
      <c r="E32" s="954"/>
      <c r="F32" s="96"/>
      <c r="G32" s="97"/>
      <c r="H32" s="97"/>
      <c r="I32" s="97"/>
      <c r="J32" s="953" t="s">
        <v>397</v>
      </c>
      <c r="K32" s="953"/>
      <c r="L32" s="953"/>
      <c r="M32" s="953"/>
      <c r="N32" s="953"/>
      <c r="O32" s="93"/>
      <c r="P32" s="93"/>
    </row>
    <row r="33" spans="1:16" s="94" customFormat="1" ht="19.5" customHeight="1">
      <c r="A33" s="89"/>
      <c r="B33" s="915" t="s">
        <v>398</v>
      </c>
      <c r="C33" s="915"/>
      <c r="D33" s="915"/>
      <c r="E33" s="915"/>
      <c r="F33" s="91"/>
      <c r="G33" s="92"/>
      <c r="H33" s="92"/>
      <c r="I33" s="92"/>
      <c r="J33" s="90"/>
      <c r="K33" s="915" t="s">
        <v>398</v>
      </c>
      <c r="L33" s="915"/>
      <c r="M33" s="915"/>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13" t="s">
        <v>351</v>
      </c>
      <c r="C36" s="913"/>
      <c r="D36" s="913"/>
      <c r="E36" s="913"/>
      <c r="F36" s="100"/>
      <c r="G36" s="100"/>
      <c r="H36" s="100"/>
      <c r="I36" s="100"/>
      <c r="J36" s="914" t="s">
        <v>352</v>
      </c>
      <c r="K36" s="914"/>
      <c r="L36" s="914"/>
      <c r="M36" s="914"/>
      <c r="N36" s="914"/>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16">
      <selection activeCell="C30" sqref="C30"/>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233" t="s">
        <v>205</v>
      </c>
      <c r="B1" s="1234"/>
      <c r="C1" s="1234"/>
    </row>
    <row r="2" spans="1:3" s="478" customFormat="1" ht="19.5" customHeight="1">
      <c r="A2" s="1235" t="s">
        <v>70</v>
      </c>
      <c r="B2" s="1236"/>
      <c r="C2" s="477" t="s">
        <v>341</v>
      </c>
    </row>
    <row r="3" spans="1:3" s="447" customFormat="1" ht="18.75" customHeight="1">
      <c r="A3" s="1251" t="s">
        <v>6</v>
      </c>
      <c r="B3" s="1252"/>
      <c r="C3" s="444">
        <v>1</v>
      </c>
    </row>
    <row r="4" spans="1:3" s="447" customFormat="1" ht="19.5" customHeight="1">
      <c r="A4" s="444" t="s">
        <v>52</v>
      </c>
      <c r="B4" s="538" t="s">
        <v>572</v>
      </c>
      <c r="C4" s="404">
        <f>C5+C6+C7+C8+C9+C10+C11+C12+C13</f>
        <v>11058910</v>
      </c>
    </row>
    <row r="5" spans="1:3" s="26" customFormat="1" ht="19.5" customHeight="1">
      <c r="A5" s="448" t="s">
        <v>54</v>
      </c>
      <c r="B5" s="539" t="s">
        <v>168</v>
      </c>
      <c r="C5" s="408"/>
    </row>
    <row r="6" spans="1:3" s="26" customFormat="1" ht="19.5" customHeight="1">
      <c r="A6" s="449" t="s">
        <v>55</v>
      </c>
      <c r="B6" s="539" t="s">
        <v>170</v>
      </c>
      <c r="C6" s="408">
        <v>2425726</v>
      </c>
    </row>
    <row r="7" spans="1:3" s="26" customFormat="1" ht="19.5" customHeight="1">
      <c r="A7" s="449" t="s">
        <v>141</v>
      </c>
      <c r="B7" s="539" t="s">
        <v>180</v>
      </c>
      <c r="C7" s="408">
        <f>'04'!C21-PT04!C6</f>
        <v>8633184</v>
      </c>
    </row>
    <row r="8" spans="1:3" s="26" customFormat="1" ht="19.5" customHeight="1">
      <c r="A8" s="449" t="s">
        <v>143</v>
      </c>
      <c r="B8" s="539" t="s">
        <v>172</v>
      </c>
      <c r="C8" s="408"/>
    </row>
    <row r="9" spans="1:3" s="26" customFormat="1" ht="19.5" customHeight="1">
      <c r="A9" s="449" t="s">
        <v>145</v>
      </c>
      <c r="B9" s="539" t="s">
        <v>156</v>
      </c>
      <c r="C9" s="408"/>
    </row>
    <row r="10" spans="1:3" s="26" customFormat="1" ht="19.5" customHeight="1">
      <c r="A10" s="449" t="s">
        <v>147</v>
      </c>
      <c r="B10" s="539" t="s">
        <v>184</v>
      </c>
      <c r="C10" s="408"/>
    </row>
    <row r="11" spans="1:3" s="26" customFormat="1" ht="19.5" customHeight="1">
      <c r="A11" s="449" t="s">
        <v>149</v>
      </c>
      <c r="B11" s="539" t="s">
        <v>158</v>
      </c>
      <c r="C11" s="408"/>
    </row>
    <row r="12" spans="1:3" s="450" customFormat="1" ht="19.5" customHeight="1">
      <c r="A12" s="449" t="s">
        <v>185</v>
      </c>
      <c r="B12" s="539" t="s">
        <v>186</v>
      </c>
      <c r="C12" s="408"/>
    </row>
    <row r="13" spans="1:3" s="450" customFormat="1" ht="19.5" customHeight="1">
      <c r="A13" s="449" t="s">
        <v>575</v>
      </c>
      <c r="B13" s="539" t="s">
        <v>160</v>
      </c>
      <c r="C13" s="408"/>
    </row>
    <row r="14" spans="1:3" s="450" customFormat="1" ht="19.5" customHeight="1">
      <c r="A14" s="444" t="s">
        <v>53</v>
      </c>
      <c r="B14" s="538" t="s">
        <v>573</v>
      </c>
      <c r="C14" s="404">
        <f>C15+C16</f>
        <v>1043999</v>
      </c>
    </row>
    <row r="15" spans="1:3" s="450" customFormat="1" ht="19.5" customHeight="1">
      <c r="A15" s="448" t="s">
        <v>56</v>
      </c>
      <c r="B15" s="539" t="s">
        <v>187</v>
      </c>
      <c r="C15" s="408">
        <f>'04'!C22</f>
        <v>1043999</v>
      </c>
    </row>
    <row r="16" spans="1:3" s="450" customFormat="1" ht="19.5" customHeight="1">
      <c r="A16" s="448" t="s">
        <v>57</v>
      </c>
      <c r="B16" s="539" t="s">
        <v>160</v>
      </c>
      <c r="C16" s="408"/>
    </row>
    <row r="17" spans="1:3" s="447" customFormat="1" ht="19.5" customHeight="1">
      <c r="A17" s="444" t="s">
        <v>58</v>
      </c>
      <c r="B17" s="553" t="s">
        <v>150</v>
      </c>
      <c r="C17" s="404">
        <f>C18+C19+C20</f>
        <v>2757009</v>
      </c>
    </row>
    <row r="18" spans="1:3" ht="19.5" customHeight="1">
      <c r="A18" s="448" t="s">
        <v>161</v>
      </c>
      <c r="B18" s="539" t="s">
        <v>188</v>
      </c>
      <c r="C18" s="408">
        <f>'04'!C24</f>
        <v>2757009</v>
      </c>
    </row>
    <row r="19" spans="1:3" s="26" customFormat="1" ht="30">
      <c r="A19" s="449" t="s">
        <v>163</v>
      </c>
      <c r="B19" s="539" t="s">
        <v>164</v>
      </c>
      <c r="C19" s="408"/>
    </row>
    <row r="20" spans="1:3" s="26" customFormat="1" ht="30" customHeight="1">
      <c r="A20" s="449" t="s">
        <v>165</v>
      </c>
      <c r="B20" s="539" t="s">
        <v>166</v>
      </c>
      <c r="C20" s="408"/>
    </row>
    <row r="21" spans="1:3" s="26" customFormat="1" ht="19.5" customHeight="1">
      <c r="A21" s="449" t="s">
        <v>73</v>
      </c>
      <c r="B21" s="538" t="s">
        <v>570</v>
      </c>
      <c r="C21" s="404">
        <f>C22+C23+C24+C25+C26+C27+C28</f>
        <v>41745806</v>
      </c>
    </row>
    <row r="22" spans="1:3" s="26" customFormat="1" ht="19.5" customHeight="1">
      <c r="A22" s="449" t="s">
        <v>167</v>
      </c>
      <c r="B22" s="539" t="s">
        <v>168</v>
      </c>
      <c r="C22" s="408"/>
    </row>
    <row r="23" spans="1:3" s="26" customFormat="1" ht="19.5" customHeight="1">
      <c r="A23" s="449" t="s">
        <v>169</v>
      </c>
      <c r="B23" s="539" t="s">
        <v>170</v>
      </c>
      <c r="C23" s="408"/>
    </row>
    <row r="24" spans="1:3" s="26" customFormat="1" ht="19.5" customHeight="1">
      <c r="A24" s="449" t="s">
        <v>171</v>
      </c>
      <c r="B24" s="539" t="s">
        <v>189</v>
      </c>
      <c r="C24" s="408">
        <f>'04'!C19</f>
        <v>41745806</v>
      </c>
    </row>
    <row r="25" spans="1:3" s="26" customFormat="1" ht="19.5" customHeight="1">
      <c r="A25" s="449" t="s">
        <v>173</v>
      </c>
      <c r="B25" s="539" t="s">
        <v>155</v>
      </c>
      <c r="C25" s="408"/>
    </row>
    <row r="26" spans="1:3" s="26" customFormat="1" ht="19.5" customHeight="1">
      <c r="A26" s="449" t="s">
        <v>174</v>
      </c>
      <c r="B26" s="539" t="s">
        <v>190</v>
      </c>
      <c r="C26" s="408"/>
    </row>
    <row r="27" spans="1:3" s="26" customFormat="1" ht="19.5" customHeight="1">
      <c r="A27" s="449" t="s">
        <v>175</v>
      </c>
      <c r="B27" s="539" t="s">
        <v>158</v>
      </c>
      <c r="C27" s="408"/>
    </row>
    <row r="28" spans="1:3" s="26" customFormat="1" ht="19.5" customHeight="1">
      <c r="A28" s="449" t="s">
        <v>191</v>
      </c>
      <c r="B28" s="539" t="s">
        <v>192</v>
      </c>
      <c r="C28" s="408"/>
    </row>
    <row r="29" spans="1:3" s="26" customFormat="1" ht="19.5" customHeight="1">
      <c r="A29" s="444" t="s">
        <v>74</v>
      </c>
      <c r="B29" s="538" t="s">
        <v>574</v>
      </c>
      <c r="C29" s="404">
        <f>C30+C31+C32</f>
        <v>1388735919</v>
      </c>
    </row>
    <row r="30" spans="1:3" ht="19.5" customHeight="1">
      <c r="A30" s="449" t="s">
        <v>177</v>
      </c>
      <c r="B30" s="539" t="s">
        <v>168</v>
      </c>
      <c r="C30" s="408">
        <f>'04'!C25-PT04!C32</f>
        <v>1388735919</v>
      </c>
    </row>
    <row r="31" spans="1:3" s="26" customFormat="1" ht="19.5" customHeight="1">
      <c r="A31" s="449" t="s">
        <v>178</v>
      </c>
      <c r="B31" s="539" t="s">
        <v>170</v>
      </c>
      <c r="C31" s="408"/>
    </row>
    <row r="32" spans="1:3" s="26" customFormat="1" ht="19.5" customHeight="1">
      <c r="A32" s="449" t="s">
        <v>179</v>
      </c>
      <c r="B32" s="539" t="s">
        <v>189</v>
      </c>
      <c r="C32" s="408"/>
    </row>
    <row r="33" spans="1:3" s="26" customFormat="1" ht="15.75">
      <c r="A33" s="451"/>
      <c r="B33" s="452"/>
      <c r="C33" s="452"/>
    </row>
    <row r="34" spans="1:3" s="410" customFormat="1" ht="18.75">
      <c r="A34" s="1254"/>
      <c r="B34" s="1254"/>
      <c r="C34" s="540" t="str">
        <f>'Thong tin'!B8</f>
        <v>Lâm Đồng, ngày 06 tháng 01 năm 2017</v>
      </c>
    </row>
    <row r="35" spans="1:3" s="479" customFormat="1" ht="18.75">
      <c r="A35" s="1241" t="s">
        <v>4</v>
      </c>
      <c r="B35" s="1241"/>
      <c r="C35" s="541" t="str">
        <f>'Thong tin'!B7</f>
        <v>CỤC TRƯỞNG</v>
      </c>
    </row>
    <row r="36" spans="1:3" s="410" customFormat="1" ht="18.75">
      <c r="A36" s="562"/>
      <c r="B36" s="543"/>
      <c r="C36" s="543"/>
    </row>
    <row r="37" spans="1:3" s="410" customFormat="1" ht="18.75">
      <c r="A37" s="542"/>
      <c r="B37" s="543"/>
      <c r="C37" s="543"/>
    </row>
    <row r="38" spans="1:3" s="410" customFormat="1" ht="15.75">
      <c r="A38" s="542"/>
      <c r="B38" s="542"/>
      <c r="C38" s="542"/>
    </row>
    <row r="39" spans="1:3" ht="15.75">
      <c r="A39" s="545"/>
      <c r="B39" s="546"/>
      <c r="C39" s="547"/>
    </row>
    <row r="40" spans="1:3" s="447" customFormat="1" ht="18.75">
      <c r="A40" s="1240" t="str">
        <f>'Thong tin'!B5</f>
        <v>Phạm Ngọc Hoa</v>
      </c>
      <c r="B40" s="1240"/>
      <c r="C40" s="549"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1"/>
  <sheetViews>
    <sheetView showZeros="0" zoomScale="80" zoomScaleNormal="80" zoomScaleSheetLayoutView="85" workbookViewId="0" topLeftCell="B15">
      <selection activeCell="S22" sqref="S22"/>
    </sheetView>
  </sheetViews>
  <sheetFormatPr defaultColWidth="9.00390625" defaultRowHeight="15.75"/>
  <cols>
    <col min="1" max="1" width="4.875" style="484" customWidth="1"/>
    <col min="2" max="2" width="23.25390625" style="484" customWidth="1"/>
    <col min="3" max="3" width="16.375" style="484" customWidth="1"/>
    <col min="4" max="4" width="15.75390625" style="484" customWidth="1"/>
    <col min="5" max="6" width="12.125" style="484" customWidth="1"/>
    <col min="7" max="8" width="12.375" style="484" customWidth="1"/>
    <col min="9" max="9" width="11.875" style="484" customWidth="1"/>
    <col min="10" max="10" width="11.2539062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7.125" style="484" customWidth="1"/>
    <col min="20" max="20" width="10.375" style="484" customWidth="1"/>
    <col min="21" max="16384" width="9.00390625" style="484" customWidth="1"/>
  </cols>
  <sheetData>
    <row r="1" spans="1:13" ht="21" customHeight="1">
      <c r="A1" s="1305" t="s">
        <v>33</v>
      </c>
      <c r="B1" s="1306"/>
      <c r="C1" s="481"/>
      <c r="D1" s="1282" t="s">
        <v>79</v>
      </c>
      <c r="E1" s="1282"/>
      <c r="F1" s="1282"/>
      <c r="G1" s="1282"/>
      <c r="H1" s="1282"/>
      <c r="I1" s="1282"/>
      <c r="J1" s="1282"/>
      <c r="K1" s="1308" t="s">
        <v>557</v>
      </c>
      <c r="L1" s="1308"/>
      <c r="M1" s="482"/>
    </row>
    <row r="2" spans="1:13" ht="16.5" customHeight="1">
      <c r="A2" s="1246" t="s">
        <v>343</v>
      </c>
      <c r="B2" s="1246"/>
      <c r="C2" s="1246"/>
      <c r="D2" s="1282" t="s">
        <v>215</v>
      </c>
      <c r="E2" s="1282"/>
      <c r="F2" s="1282"/>
      <c r="G2" s="1282"/>
      <c r="H2" s="1282"/>
      <c r="I2" s="1282"/>
      <c r="J2" s="1282"/>
      <c r="K2" s="1309" t="str">
        <f>'Thong tin'!B4</f>
        <v>Cục Thi hành án dân sự tỉnh Lâm Đồng </v>
      </c>
      <c r="L2" s="1309"/>
      <c r="M2" s="485"/>
    </row>
    <row r="3" spans="1:13" ht="16.5" customHeight="1">
      <c r="A3" s="1246" t="s">
        <v>344</v>
      </c>
      <c r="B3" s="1246"/>
      <c r="C3" s="416"/>
      <c r="D3" s="1307" t="str">
        <f>'Thong tin'!B3</f>
        <v>03 tháng / năm 2017</v>
      </c>
      <c r="E3" s="1307"/>
      <c r="F3" s="1307"/>
      <c r="G3" s="1307"/>
      <c r="H3" s="1307"/>
      <c r="I3" s="1307"/>
      <c r="J3" s="1307"/>
      <c r="K3" s="1308" t="s">
        <v>523</v>
      </c>
      <c r="L3" s="1308"/>
      <c r="M3" s="482"/>
    </row>
    <row r="4" spans="1:13" ht="13.5" customHeight="1">
      <c r="A4" s="437" t="s">
        <v>119</v>
      </c>
      <c r="B4" s="437"/>
      <c r="C4" s="422"/>
      <c r="D4" s="486"/>
      <c r="E4" s="486"/>
      <c r="F4" s="487"/>
      <c r="G4" s="487"/>
      <c r="H4" s="487"/>
      <c r="I4" s="487"/>
      <c r="J4" s="487"/>
      <c r="K4" s="1292" t="s">
        <v>411</v>
      </c>
      <c r="L4" s="1292"/>
      <c r="M4" s="485"/>
    </row>
    <row r="5" spans="1:13" ht="14.25" customHeight="1">
      <c r="A5" s="486"/>
      <c r="B5" s="486" t="s">
        <v>94</v>
      </c>
      <c r="C5" s="486"/>
      <c r="D5" s="486"/>
      <c r="E5" s="1304" t="s">
        <v>522</v>
      </c>
      <c r="F5" s="1304"/>
      <c r="G5" s="1304"/>
      <c r="H5" s="1304"/>
      <c r="I5" s="1304"/>
      <c r="J5" s="486"/>
      <c r="K5" s="1267" t="s">
        <v>194</v>
      </c>
      <c r="L5" s="1267"/>
      <c r="M5" s="482"/>
    </row>
    <row r="6" spans="1:16" ht="20.25" customHeight="1">
      <c r="A6" s="906" t="s">
        <v>71</v>
      </c>
      <c r="B6" s="907"/>
      <c r="C6" s="1265" t="s">
        <v>38</v>
      </c>
      <c r="D6" s="1271" t="s">
        <v>338</v>
      </c>
      <c r="E6" s="1271"/>
      <c r="F6" s="1271"/>
      <c r="G6" s="1271"/>
      <c r="H6" s="1271"/>
      <c r="I6" s="1271"/>
      <c r="J6" s="1271"/>
      <c r="K6" s="1271"/>
      <c r="L6" s="1271"/>
      <c r="M6" s="485"/>
      <c r="N6" s="1259" t="s">
        <v>519</v>
      </c>
      <c r="O6" s="1259"/>
      <c r="P6" s="1259"/>
    </row>
    <row r="7" spans="1:13" ht="20.25" customHeight="1">
      <c r="A7" s="908"/>
      <c r="B7" s="909"/>
      <c r="C7" s="1265"/>
      <c r="D7" s="1293" t="s">
        <v>206</v>
      </c>
      <c r="E7" s="1294"/>
      <c r="F7" s="1294"/>
      <c r="G7" s="1294"/>
      <c r="H7" s="1294"/>
      <c r="I7" s="1294"/>
      <c r="J7" s="1295"/>
      <c r="K7" s="1296" t="s">
        <v>207</v>
      </c>
      <c r="L7" s="1296" t="s">
        <v>208</v>
      </c>
      <c r="M7" s="482"/>
    </row>
    <row r="8" spans="1:13" ht="20.25" customHeight="1">
      <c r="A8" s="908"/>
      <c r="B8" s="909"/>
      <c r="C8" s="1265"/>
      <c r="D8" s="1311" t="s">
        <v>37</v>
      </c>
      <c r="E8" s="1301" t="s">
        <v>7</v>
      </c>
      <c r="F8" s="1302"/>
      <c r="G8" s="1302"/>
      <c r="H8" s="1302"/>
      <c r="I8" s="1302"/>
      <c r="J8" s="1303"/>
      <c r="K8" s="1297"/>
      <c r="L8" s="1299"/>
      <c r="M8" s="482"/>
    </row>
    <row r="9" spans="1:16" ht="20.25" customHeight="1">
      <c r="A9" s="1286"/>
      <c r="B9" s="1287"/>
      <c r="C9" s="1265"/>
      <c r="D9" s="1311"/>
      <c r="E9" s="570" t="s">
        <v>209</v>
      </c>
      <c r="F9" s="570" t="s">
        <v>210</v>
      </c>
      <c r="G9" s="570" t="s">
        <v>211</v>
      </c>
      <c r="H9" s="570" t="s">
        <v>212</v>
      </c>
      <c r="I9" s="570" t="s">
        <v>345</v>
      </c>
      <c r="J9" s="570" t="s">
        <v>213</v>
      </c>
      <c r="K9" s="1298"/>
      <c r="L9" s="1300"/>
      <c r="M9" s="1260" t="s">
        <v>501</v>
      </c>
      <c r="N9" s="1260"/>
      <c r="O9" s="1260"/>
      <c r="P9" s="1260"/>
    </row>
    <row r="10" spans="1:18" s="494" customFormat="1" ht="42" customHeight="1">
      <c r="A10" s="1261" t="s">
        <v>6</v>
      </c>
      <c r="B10" s="1262"/>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row>
    <row r="11" spans="1:20" s="495" customFormat="1" ht="42" customHeight="1">
      <c r="A11" s="522" t="s">
        <v>0</v>
      </c>
      <c r="B11" s="430" t="s">
        <v>131</v>
      </c>
      <c r="C11" s="705">
        <f>D11+K11+L11</f>
        <v>2280897856</v>
      </c>
      <c r="D11" s="705">
        <f>E11+F11+G11+H11+I11+J11</f>
        <v>87148460</v>
      </c>
      <c r="E11" s="705">
        <f aca="true" t="shared" si="0" ref="E11:L11">E12+E13</f>
        <v>35937313</v>
      </c>
      <c r="F11" s="705">
        <f t="shared" si="0"/>
        <v>192632</v>
      </c>
      <c r="G11" s="705">
        <f t="shared" si="0"/>
        <v>14630959</v>
      </c>
      <c r="H11" s="705">
        <f t="shared" si="0"/>
        <v>18610054</v>
      </c>
      <c r="I11" s="705">
        <f t="shared" si="0"/>
        <v>16870092</v>
      </c>
      <c r="J11" s="705">
        <f t="shared" si="0"/>
        <v>907410</v>
      </c>
      <c r="K11" s="705">
        <f t="shared" si="0"/>
        <v>875626368</v>
      </c>
      <c r="L11" s="705">
        <f t="shared" si="0"/>
        <v>1318123028</v>
      </c>
      <c r="M11" s="404">
        <f>'03'!C11+'04'!C11</f>
        <v>2280897856</v>
      </c>
      <c r="N11" s="404">
        <f>C11-M11</f>
        <v>0</v>
      </c>
      <c r="O11" s="404">
        <f>'07'!C11</f>
        <v>2280897856</v>
      </c>
      <c r="P11" s="404">
        <f>C11-O11</f>
        <v>0</v>
      </c>
      <c r="Q11" s="390"/>
      <c r="R11" s="390"/>
      <c r="S11" s="801">
        <f>'03'!C11-'05'!D11</f>
        <v>0</v>
      </c>
      <c r="T11" s="731">
        <f>'04'!C11-'05'!K11-'05'!L11</f>
        <v>0</v>
      </c>
    </row>
    <row r="12" spans="1:20" s="495" customFormat="1" ht="42" customHeight="1">
      <c r="A12" s="523">
        <v>1</v>
      </c>
      <c r="B12" s="433" t="s">
        <v>132</v>
      </c>
      <c r="C12" s="705">
        <f aca="true" t="shared" si="1" ref="C12:C26">D12+K12+L12</f>
        <v>2114010179</v>
      </c>
      <c r="D12" s="705">
        <f aca="true" t="shared" si="2" ref="D12:D26">E12+F12+G12+H12+I12+J12</f>
        <v>62921707</v>
      </c>
      <c r="E12" s="515">
        <f>'[10]Về tiền theo đối tượng Mẫu 05'!$E$12</f>
        <v>29609821</v>
      </c>
      <c r="F12" s="515">
        <f>'[10]Về tiền theo đối tượng Mẫu 05'!$F$12</f>
        <v>167232</v>
      </c>
      <c r="G12" s="515">
        <f>'[10]Về tiền theo đối tượng Mẫu 05'!$G$12</f>
        <v>13288200</v>
      </c>
      <c r="H12" s="515">
        <f>'[10]Về tiền theo đối tượng Mẫu 05'!$H$12</f>
        <v>18107054</v>
      </c>
      <c r="I12" s="515">
        <f>'[10]Về tiền theo đối tượng Mẫu 05'!$I$12</f>
        <v>1336240</v>
      </c>
      <c r="J12" s="515">
        <f>'[10]Về tiền theo đối tượng Mẫu 05'!$J$12</f>
        <v>413160</v>
      </c>
      <c r="K12" s="515">
        <f>'[10]Về tiền theo đối tượng Mẫu 05'!$K$12</f>
        <v>842819571</v>
      </c>
      <c r="L12" s="515">
        <f>'[10]Về tiền theo đối tượng Mẫu 05'!$L$12</f>
        <v>1208268901</v>
      </c>
      <c r="M12" s="408">
        <f>'03'!C12+'04'!C12</f>
        <v>2114010179</v>
      </c>
      <c r="N12" s="408">
        <f aca="true" t="shared" si="3" ref="N12:N26">C12-M12</f>
        <v>0</v>
      </c>
      <c r="O12" s="408">
        <f>'07'!D11</f>
        <v>2114010179</v>
      </c>
      <c r="P12" s="408">
        <f aca="true" t="shared" si="4" ref="P12:P26">C12-O12</f>
        <v>0</v>
      </c>
      <c r="Q12" s="402"/>
      <c r="R12" s="431"/>
      <c r="S12" s="801">
        <f>'03'!C12-'05'!D12</f>
        <v>0</v>
      </c>
      <c r="T12" s="731">
        <f>'04'!C12-('05'!K12+'05'!L12)</f>
        <v>0</v>
      </c>
    </row>
    <row r="13" spans="1:20" s="495" customFormat="1" ht="42" customHeight="1">
      <c r="A13" s="523">
        <v>2</v>
      </c>
      <c r="B13" s="433" t="s">
        <v>133</v>
      </c>
      <c r="C13" s="705">
        <f t="shared" si="1"/>
        <v>166887677</v>
      </c>
      <c r="D13" s="705">
        <f t="shared" si="2"/>
        <v>24226753</v>
      </c>
      <c r="E13" s="515">
        <f>'[10]Về tiền theo đối tượng Mẫu 05'!$E$13</f>
        <v>6327492</v>
      </c>
      <c r="F13" s="515">
        <f>'[10]Về tiền theo đối tượng Mẫu 05'!$F$13</f>
        <v>25400</v>
      </c>
      <c r="G13" s="515">
        <f>'[10]Về tiền theo đối tượng Mẫu 05'!$G$13</f>
        <v>1342759</v>
      </c>
      <c r="H13" s="515">
        <f>'[10]Về tiền theo đối tượng Mẫu 05'!$H$13</f>
        <v>503000</v>
      </c>
      <c r="I13" s="515">
        <f>'[10]Về tiền theo đối tượng Mẫu 05'!$I$13</f>
        <v>15533852</v>
      </c>
      <c r="J13" s="515">
        <f>'[10]Về tiền theo đối tượng Mẫu 05'!$J$13</f>
        <v>494250</v>
      </c>
      <c r="K13" s="515">
        <f>'[10]Về tiền theo đối tượng Mẫu 05'!$K$13</f>
        <v>32806797</v>
      </c>
      <c r="L13" s="515">
        <f>'[10]Về tiền theo đối tượng Mẫu 05'!$L$13</f>
        <v>109854127</v>
      </c>
      <c r="M13" s="408">
        <f>'03'!C13+'04'!C13</f>
        <v>166887677</v>
      </c>
      <c r="N13" s="408">
        <f t="shared" si="3"/>
        <v>0</v>
      </c>
      <c r="O13" s="408">
        <f>'07'!E11</f>
        <v>166887677</v>
      </c>
      <c r="P13" s="408">
        <f t="shared" si="4"/>
        <v>0</v>
      </c>
      <c r="Q13" s="402"/>
      <c r="R13" s="431"/>
      <c r="S13" s="801">
        <f>'03'!C13-'05'!D13</f>
        <v>0</v>
      </c>
      <c r="T13" s="731">
        <f>'04'!C13-('05'!K13+'05'!L13)</f>
        <v>0</v>
      </c>
    </row>
    <row r="14" spans="1:20" s="495" customFormat="1" ht="42" customHeight="1">
      <c r="A14" s="524" t="s">
        <v>1</v>
      </c>
      <c r="B14" s="395" t="s">
        <v>134</v>
      </c>
      <c r="C14" s="705">
        <f t="shared" si="1"/>
        <v>3819976</v>
      </c>
      <c r="D14" s="705">
        <f t="shared" si="2"/>
        <v>319643</v>
      </c>
      <c r="E14" s="508">
        <f>'[10]Về tiền theo đối tượng Mẫu 05'!$E$14</f>
        <v>176914</v>
      </c>
      <c r="F14" s="508">
        <f>'[10]Về tiền theo đối tượng Mẫu 05'!$F$14</f>
        <v>0</v>
      </c>
      <c r="G14" s="508">
        <f>'[10]Về tiền theo đối tượng Mẫu 05'!$G$14</f>
        <v>122729</v>
      </c>
      <c r="H14" s="508">
        <f>'[10]Về tiền theo đối tượng Mẫu 05'!$H$14</f>
        <v>5000</v>
      </c>
      <c r="I14" s="508">
        <f>'[10]Về tiền theo đối tượng Mẫu 05'!$I$14</f>
        <v>0</v>
      </c>
      <c r="J14" s="508">
        <f>'[10]Về tiền theo đối tượng Mẫu 05'!$J$14</f>
        <v>15000</v>
      </c>
      <c r="K14" s="508">
        <f>'[10]Về tiền theo đối tượng Mẫu 05'!$K$14</f>
        <v>755493</v>
      </c>
      <c r="L14" s="508">
        <f>'[10]Về tiền theo đối tượng Mẫu 05'!$L$14</f>
        <v>2744840</v>
      </c>
      <c r="M14" s="408">
        <f>'03'!C14+'04'!C14</f>
        <v>3819976</v>
      </c>
      <c r="N14" s="408">
        <f t="shared" si="3"/>
        <v>0</v>
      </c>
      <c r="O14" s="408">
        <f>'07'!F11</f>
        <v>3819976</v>
      </c>
      <c r="P14" s="408">
        <f t="shared" si="4"/>
        <v>0</v>
      </c>
      <c r="Q14" s="390"/>
      <c r="R14" s="431"/>
      <c r="S14" s="801">
        <f>'03'!C14-'05'!D14</f>
        <v>0</v>
      </c>
      <c r="T14" s="731">
        <f>'04'!C14-('05'!K14+'05'!L14)</f>
        <v>0</v>
      </c>
    </row>
    <row r="15" spans="1:20" s="495" customFormat="1" ht="42" customHeight="1">
      <c r="A15" s="524" t="s">
        <v>9</v>
      </c>
      <c r="B15" s="395" t="s">
        <v>135</v>
      </c>
      <c r="C15" s="705">
        <f t="shared" si="1"/>
        <v>0</v>
      </c>
      <c r="D15" s="705">
        <f t="shared" si="2"/>
        <v>0</v>
      </c>
      <c r="E15" s="508"/>
      <c r="F15" s="508"/>
      <c r="G15" s="508"/>
      <c r="H15" s="508"/>
      <c r="I15" s="508"/>
      <c r="J15" s="508"/>
      <c r="K15" s="508"/>
      <c r="L15" s="508"/>
      <c r="M15" s="408">
        <f>'03'!C15+'04'!C15</f>
        <v>0</v>
      </c>
      <c r="N15" s="408">
        <f t="shared" si="3"/>
        <v>0</v>
      </c>
      <c r="O15" s="408">
        <f>'07'!G11</f>
        <v>0</v>
      </c>
      <c r="P15" s="408">
        <f t="shared" si="4"/>
        <v>0</v>
      </c>
      <c r="Q15" s="390"/>
      <c r="R15" s="390"/>
      <c r="S15" s="801">
        <f>'03'!C15-'05'!D15</f>
        <v>0</v>
      </c>
      <c r="T15" s="731">
        <f>'04'!C15-('05'!K15+'05'!L15)</f>
        <v>0</v>
      </c>
    </row>
    <row r="16" spans="1:20" s="495" customFormat="1" ht="42" customHeight="1">
      <c r="A16" s="524" t="s">
        <v>136</v>
      </c>
      <c r="B16" s="395" t="s">
        <v>137</v>
      </c>
      <c r="C16" s="705">
        <f>C11-C14-C15</f>
        <v>2277077880</v>
      </c>
      <c r="D16" s="705">
        <f aca="true" t="shared" si="5" ref="D16:L16">D11-D14-D15</f>
        <v>86828817</v>
      </c>
      <c r="E16" s="705">
        <f t="shared" si="5"/>
        <v>35760399</v>
      </c>
      <c r="F16" s="705">
        <f t="shared" si="5"/>
        <v>192632</v>
      </c>
      <c r="G16" s="705">
        <f t="shared" si="5"/>
        <v>14508230</v>
      </c>
      <c r="H16" s="705">
        <f t="shared" si="5"/>
        <v>18605054</v>
      </c>
      <c r="I16" s="705">
        <f t="shared" si="5"/>
        <v>16870092</v>
      </c>
      <c r="J16" s="705">
        <f t="shared" si="5"/>
        <v>892410</v>
      </c>
      <c r="K16" s="705">
        <f t="shared" si="5"/>
        <v>874870875</v>
      </c>
      <c r="L16" s="705">
        <f t="shared" si="5"/>
        <v>1315378188</v>
      </c>
      <c r="M16" s="404">
        <f>'03'!C16+'04'!C16</f>
        <v>2277077880</v>
      </c>
      <c r="N16" s="404">
        <f t="shared" si="3"/>
        <v>0</v>
      </c>
      <c r="O16" s="404">
        <f>'07'!H11</f>
        <v>2277077880</v>
      </c>
      <c r="P16" s="404">
        <f t="shared" si="4"/>
        <v>0</v>
      </c>
      <c r="Q16" s="390"/>
      <c r="R16" s="390"/>
      <c r="S16" s="801">
        <f>'03'!C16-'05'!D16</f>
        <v>0</v>
      </c>
      <c r="T16" s="731">
        <f>'04'!C16-('05'!K16+'05'!L16)</f>
        <v>0</v>
      </c>
    </row>
    <row r="17" spans="1:20" s="495" customFormat="1" ht="42" customHeight="1">
      <c r="A17" s="524" t="s">
        <v>52</v>
      </c>
      <c r="B17" s="434" t="s">
        <v>138</v>
      </c>
      <c r="C17" s="705">
        <f>C16-C26</f>
        <v>832654067</v>
      </c>
      <c r="D17" s="705">
        <f aca="true" t="shared" si="6" ref="D17:L17">D16-D26</f>
        <v>31140923</v>
      </c>
      <c r="E17" s="705">
        <f t="shared" si="6"/>
        <v>21047724</v>
      </c>
      <c r="F17" s="705">
        <f t="shared" si="6"/>
        <v>192632</v>
      </c>
      <c r="G17" s="705">
        <f t="shared" si="6"/>
        <v>7078527</v>
      </c>
      <c r="H17" s="705">
        <f t="shared" si="6"/>
        <v>1308643</v>
      </c>
      <c r="I17" s="705">
        <f t="shared" si="6"/>
        <v>922902</v>
      </c>
      <c r="J17" s="705">
        <f t="shared" si="6"/>
        <v>590495</v>
      </c>
      <c r="K17" s="705">
        <f t="shared" si="6"/>
        <v>482931894</v>
      </c>
      <c r="L17" s="705">
        <f t="shared" si="6"/>
        <v>318581250</v>
      </c>
      <c r="M17" s="404">
        <f>'03'!C17+'04'!C17</f>
        <v>832654067</v>
      </c>
      <c r="N17" s="404">
        <f t="shared" si="3"/>
        <v>0</v>
      </c>
      <c r="O17" s="404">
        <f>'07'!I11</f>
        <v>832654067</v>
      </c>
      <c r="P17" s="404">
        <f t="shared" si="4"/>
        <v>0</v>
      </c>
      <c r="Q17" s="390"/>
      <c r="R17" s="390"/>
      <c r="S17" s="801">
        <f>'03'!C17-'05'!D17</f>
        <v>0</v>
      </c>
      <c r="T17" s="731">
        <f>'04'!C17-('05'!K17+'05'!L17)</f>
        <v>0</v>
      </c>
    </row>
    <row r="18" spans="1:20" s="495" customFormat="1" ht="42" customHeight="1">
      <c r="A18" s="523" t="s">
        <v>54</v>
      </c>
      <c r="B18" s="433" t="s">
        <v>139</v>
      </c>
      <c r="C18" s="705">
        <f t="shared" si="1"/>
        <v>76456392</v>
      </c>
      <c r="D18" s="705">
        <f t="shared" si="2"/>
        <v>5743704</v>
      </c>
      <c r="E18" s="515">
        <f>'[10]Về tiền theo đối tượng Mẫu 05'!$E$18</f>
        <v>4360234</v>
      </c>
      <c r="F18" s="515">
        <f>'[10]Về tiền theo đối tượng Mẫu 05'!$F$18</f>
        <v>20100</v>
      </c>
      <c r="G18" s="515">
        <f>'[10]Về tiền theo đối tượng Mẫu 05'!$G$18</f>
        <v>677034</v>
      </c>
      <c r="H18" s="515">
        <f>'[10]Về tiền theo đối tượng Mẫu 05'!$H$18</f>
        <v>311865</v>
      </c>
      <c r="I18" s="515">
        <f>'[10]Về tiền theo đối tượng Mẫu 05'!$I$18</f>
        <v>20844</v>
      </c>
      <c r="J18" s="515">
        <f>'[10]Về tiền theo đối tượng Mẫu 05'!$J$18</f>
        <v>353627</v>
      </c>
      <c r="K18" s="515">
        <f>'[10]Về tiền theo đối tượng Mẫu 05'!$K$18</f>
        <v>22783946</v>
      </c>
      <c r="L18" s="515">
        <f>'[10]Về tiền theo đối tượng Mẫu 05'!$L$18</f>
        <v>47928742</v>
      </c>
      <c r="M18" s="408">
        <f>'03'!C18+'04'!C18</f>
        <v>76456392</v>
      </c>
      <c r="N18" s="408">
        <f t="shared" si="3"/>
        <v>0</v>
      </c>
      <c r="O18" s="408">
        <f>'07'!J11</f>
        <v>76456392</v>
      </c>
      <c r="P18" s="408">
        <f t="shared" si="4"/>
        <v>0</v>
      </c>
      <c r="Q18" s="390"/>
      <c r="R18" s="390"/>
      <c r="S18" s="801">
        <f>'03'!C18-'05'!D18</f>
        <v>0</v>
      </c>
      <c r="T18" s="731">
        <f>'04'!C18-('05'!K18+'05'!L18)</f>
        <v>0</v>
      </c>
    </row>
    <row r="19" spans="1:20" s="495" customFormat="1" ht="42" customHeight="1">
      <c r="A19" s="523" t="s">
        <v>55</v>
      </c>
      <c r="B19" s="433" t="s">
        <v>140</v>
      </c>
      <c r="C19" s="705">
        <f t="shared" si="1"/>
        <v>42511455</v>
      </c>
      <c r="D19" s="705">
        <f t="shared" si="2"/>
        <v>765649</v>
      </c>
      <c r="E19" s="515">
        <f>'[10]Về tiền theo đối tượng Mẫu 05'!$E$19</f>
        <v>721848</v>
      </c>
      <c r="F19" s="515">
        <f>'[10]Về tiền theo đối tượng Mẫu 05'!$F$19</f>
        <v>543</v>
      </c>
      <c r="G19" s="515">
        <f>'[10]Về tiền theo đối tượng Mẫu 05'!$G$19</f>
        <v>31586</v>
      </c>
      <c r="H19" s="515">
        <f>'[10]Về tiền theo đối tượng Mẫu 05'!$H$19</f>
        <v>0</v>
      </c>
      <c r="I19" s="515">
        <f>'[10]Về tiền theo đối tượng Mẫu 05'!$I$19</f>
        <v>7756</v>
      </c>
      <c r="J19" s="515">
        <f>'[10]Về tiền theo đối tượng Mẫu 05'!$J$19</f>
        <v>3916</v>
      </c>
      <c r="K19" s="515">
        <f>'[10]Về tiền theo đối tượng Mẫu 05'!$K$19</f>
        <v>6249732</v>
      </c>
      <c r="L19" s="515">
        <f>'[10]Về tiền theo đối tượng Mẫu 05'!$L$19</f>
        <v>35496074</v>
      </c>
      <c r="M19" s="408">
        <f>'03'!C19+'04'!C19</f>
        <v>42511455</v>
      </c>
      <c r="N19" s="408">
        <f t="shared" si="3"/>
        <v>0</v>
      </c>
      <c r="O19" s="408">
        <f>'07'!K11</f>
        <v>42511455</v>
      </c>
      <c r="P19" s="408">
        <f t="shared" si="4"/>
        <v>0</v>
      </c>
      <c r="Q19" s="390"/>
      <c r="R19" s="390"/>
      <c r="S19" s="801">
        <f>'03'!C19-'05'!D19</f>
        <v>0</v>
      </c>
      <c r="T19" s="731">
        <f>'04'!C19-('05'!K19+'05'!L19)</f>
        <v>0</v>
      </c>
    </row>
    <row r="20" spans="1:19" s="495" customFormat="1" ht="42" customHeight="1">
      <c r="A20" s="523" t="s">
        <v>141</v>
      </c>
      <c r="B20" s="433" t="s">
        <v>201</v>
      </c>
      <c r="C20" s="705">
        <f t="shared" si="1"/>
        <v>47915</v>
      </c>
      <c r="D20" s="705">
        <f t="shared" si="2"/>
        <v>47915</v>
      </c>
      <c r="E20" s="515">
        <f>'[10]Về tiền theo đối tượng Mẫu 05'!$E$20</f>
        <v>37716</v>
      </c>
      <c r="F20" s="515">
        <f>'[10]Về tiền theo đối tượng Mẫu 05'!$F$20</f>
        <v>8601</v>
      </c>
      <c r="G20" s="515">
        <f>'[10]Về tiền theo đối tượng Mẫu 05'!$G$20</f>
        <v>0</v>
      </c>
      <c r="H20" s="515">
        <f>'[10]Về tiền theo đối tượng Mẫu 05'!$H$20</f>
        <v>0</v>
      </c>
      <c r="I20" s="515">
        <f>'[10]Về tiền theo đối tượng Mẫu 05'!$I$20</f>
        <v>1598</v>
      </c>
      <c r="J20" s="515">
        <f>'[10]Về tiền theo đối tượng Mẫu 05'!$J$20</f>
        <v>0</v>
      </c>
      <c r="K20" s="515">
        <f>'[10]Về tiền theo đối tượng Mẫu 05'!$K$20</f>
        <v>0</v>
      </c>
      <c r="L20" s="515">
        <f>'[10]Về tiền theo đối tượng Mẫu 05'!$L$20</f>
        <v>0</v>
      </c>
      <c r="M20" s="408">
        <f>'03'!C20</f>
        <v>47915</v>
      </c>
      <c r="N20" s="408">
        <f t="shared" si="3"/>
        <v>0</v>
      </c>
      <c r="O20" s="408">
        <f>'07'!L11</f>
        <v>47915</v>
      </c>
      <c r="P20" s="408">
        <f t="shared" si="4"/>
        <v>0</v>
      </c>
      <c r="Q20" s="390"/>
      <c r="R20" s="390"/>
      <c r="S20" s="801">
        <f>'03'!C20-'05'!D20</f>
        <v>0</v>
      </c>
    </row>
    <row r="21" spans="1:20" s="495" customFormat="1" ht="42" customHeight="1">
      <c r="A21" s="523" t="s">
        <v>143</v>
      </c>
      <c r="B21" s="433" t="s">
        <v>142</v>
      </c>
      <c r="C21" s="705">
        <f>C16-C18-C19-C20-C22-C23-C24-C25-C26</f>
        <v>696091356</v>
      </c>
      <c r="D21" s="705">
        <f aca="true" t="shared" si="7" ref="D21:L21">D17-D18-D19-D20-D22-D23-D24-D25</f>
        <v>23893066</v>
      </c>
      <c r="E21" s="705">
        <f t="shared" si="7"/>
        <v>15397226</v>
      </c>
      <c r="F21" s="705">
        <f t="shared" si="7"/>
        <v>163388</v>
      </c>
      <c r="G21" s="705">
        <f t="shared" si="7"/>
        <v>6316122</v>
      </c>
      <c r="H21" s="705">
        <f t="shared" si="7"/>
        <v>890674</v>
      </c>
      <c r="I21" s="705">
        <f t="shared" si="7"/>
        <v>892704</v>
      </c>
      <c r="J21" s="705">
        <f t="shared" si="7"/>
        <v>232952</v>
      </c>
      <c r="K21" s="705">
        <f t="shared" si="7"/>
        <v>451498323</v>
      </c>
      <c r="L21" s="705">
        <f t="shared" si="7"/>
        <v>220699967</v>
      </c>
      <c r="M21" s="408">
        <f>'03'!C21+'04'!C20</f>
        <v>696091356</v>
      </c>
      <c r="N21" s="408">
        <f t="shared" si="3"/>
        <v>0</v>
      </c>
      <c r="O21" s="408">
        <f>'07'!M11</f>
        <v>696091356</v>
      </c>
      <c r="P21" s="408">
        <f t="shared" si="4"/>
        <v>0</v>
      </c>
      <c r="Q21" s="390"/>
      <c r="R21" s="390"/>
      <c r="S21" s="801">
        <f>C21-'03'!C21-'04'!C20</f>
        <v>0</v>
      </c>
      <c r="T21" s="731">
        <f>'04'!C20-('05'!K21+'05'!L21)</f>
        <v>0</v>
      </c>
    </row>
    <row r="22" spans="1:20" s="495" customFormat="1" ht="42" customHeight="1">
      <c r="A22" s="523" t="s">
        <v>145</v>
      </c>
      <c r="B22" s="433" t="s">
        <v>144</v>
      </c>
      <c r="C22" s="705">
        <f t="shared" si="1"/>
        <v>11381353</v>
      </c>
      <c r="D22" s="705">
        <f t="shared" si="2"/>
        <v>322443</v>
      </c>
      <c r="E22" s="515">
        <f>'[10]Về tiền theo đối tượng Mẫu 05'!$E$22</f>
        <v>162605</v>
      </c>
      <c r="F22" s="515">
        <f>'[10]Về tiền theo đối tượng Mẫu 05'!$F$22</f>
        <v>0</v>
      </c>
      <c r="G22" s="515">
        <f>'[10]Về tiền theo đối tượng Mẫu 05'!$G$22</f>
        <v>53785</v>
      </c>
      <c r="H22" s="515">
        <f>'[10]Về tiền theo đối tượng Mẫu 05'!$H$22</f>
        <v>106053</v>
      </c>
      <c r="I22" s="515">
        <f>'[10]Về tiền theo đối tượng Mẫu 05'!$I$22</f>
        <v>0</v>
      </c>
      <c r="J22" s="515">
        <f>'[10]Về tiền theo đối tượng Mẫu 05'!$J$22</f>
        <v>0</v>
      </c>
      <c r="K22" s="515">
        <f>'[10]Về tiền theo đối tượng Mẫu 05'!$K$22</f>
        <v>2110826</v>
      </c>
      <c r="L22" s="515">
        <f>'[10]Về tiền theo đối tượng Mẫu 05'!$L$22</f>
        <v>8948084</v>
      </c>
      <c r="M22" s="408">
        <f>'03'!C22+'04'!C21</f>
        <v>11381353</v>
      </c>
      <c r="N22" s="408">
        <f t="shared" si="3"/>
        <v>0</v>
      </c>
      <c r="O22" s="408">
        <f>'07'!N11</f>
        <v>11381353</v>
      </c>
      <c r="P22" s="408">
        <f t="shared" si="4"/>
        <v>0</v>
      </c>
      <c r="Q22" s="390"/>
      <c r="R22" s="390"/>
      <c r="S22" s="801">
        <f>'03'!C22-'05'!D22</f>
        <v>0</v>
      </c>
      <c r="T22" s="731">
        <f>'04'!C21-('05'!K22+'05'!L22)</f>
        <v>0</v>
      </c>
    </row>
    <row r="23" spans="1:20" s="495" customFormat="1" ht="42" customHeight="1">
      <c r="A23" s="523" t="s">
        <v>147</v>
      </c>
      <c r="B23" s="433" t="s">
        <v>146</v>
      </c>
      <c r="C23" s="705">
        <f t="shared" si="1"/>
        <v>1172887</v>
      </c>
      <c r="D23" s="705">
        <f t="shared" si="2"/>
        <v>128888</v>
      </c>
      <c r="E23" s="515">
        <f>'[10]Về tiền theo đối tượng Mẫu 05'!$E$23</f>
        <v>128888</v>
      </c>
      <c r="F23" s="515">
        <f>'[10]Về tiền theo đối tượng Mẫu 05'!$F$23</f>
        <v>0</v>
      </c>
      <c r="G23" s="515">
        <f>'[10]Về tiền theo đối tượng Mẫu 05'!$G$23</f>
        <v>0</v>
      </c>
      <c r="H23" s="515">
        <f>'[10]Về tiền theo đối tượng Mẫu 05'!$H$23</f>
        <v>0</v>
      </c>
      <c r="I23" s="515">
        <f>'[10]Về tiền theo đối tượng Mẫu 05'!$I$23</f>
        <v>0</v>
      </c>
      <c r="J23" s="515">
        <f>'[10]Về tiền theo đối tượng Mẫu 05'!$J$23</f>
        <v>0</v>
      </c>
      <c r="K23" s="515">
        <f>'[10]Về tiền theo đối tượng Mẫu 05'!$K$23</f>
        <v>0</v>
      </c>
      <c r="L23" s="515">
        <f>'[10]Về tiền theo đối tượng Mẫu 05'!$L$23</f>
        <v>1043999</v>
      </c>
      <c r="M23" s="408">
        <f>'03'!C23+'04'!C22</f>
        <v>1172887</v>
      </c>
      <c r="N23" s="408">
        <f t="shared" si="3"/>
        <v>0</v>
      </c>
      <c r="O23" s="408">
        <f>'07'!O11</f>
        <v>1172887</v>
      </c>
      <c r="P23" s="408">
        <f t="shared" si="4"/>
        <v>0</v>
      </c>
      <c r="Q23" s="390"/>
      <c r="R23" s="390"/>
      <c r="S23" s="801">
        <f>'03'!C23-'05'!D23</f>
        <v>0</v>
      </c>
      <c r="T23" s="731">
        <f>'04'!C22-('05'!K23+'05'!L23)</f>
        <v>0</v>
      </c>
    </row>
    <row r="24" spans="1:20" s="495" customFormat="1" ht="42" customHeight="1">
      <c r="A24" s="523" t="s">
        <v>149</v>
      </c>
      <c r="B24" s="435" t="s">
        <v>148</v>
      </c>
      <c r="C24" s="705">
        <f t="shared" si="1"/>
        <v>1999001</v>
      </c>
      <c r="D24" s="705">
        <f t="shared" si="2"/>
        <v>2559</v>
      </c>
      <c r="E24" s="515">
        <f>'[10]Về tiền theo đối tượng Mẫu 05'!$E$24</f>
        <v>2559</v>
      </c>
      <c r="F24" s="515">
        <f>'[10]Về tiền theo đối tượng Mẫu 05'!$F$24</f>
        <v>0</v>
      </c>
      <c r="G24" s="515">
        <f>'[10]Về tiền theo đối tượng Mẫu 05'!$G$24</f>
        <v>0</v>
      </c>
      <c r="H24" s="515">
        <f>'[10]Về tiền theo đối tượng Mẫu 05'!$H$24</f>
        <v>0</v>
      </c>
      <c r="I24" s="515">
        <f>'[10]Về tiền theo đối tượng Mẫu 05'!$I$24</f>
        <v>0</v>
      </c>
      <c r="J24" s="515">
        <f>'[10]Về tiền theo đối tượng Mẫu 05'!$J$24</f>
        <v>0</v>
      </c>
      <c r="K24" s="515">
        <f>'[10]Về tiền theo đối tượng Mẫu 05'!$K$24</f>
        <v>0</v>
      </c>
      <c r="L24" s="515">
        <f>'[10]Về tiền theo đối tượng Mẫu 05'!$L$24</f>
        <v>1996442</v>
      </c>
      <c r="M24" s="408">
        <f>'03'!C24+'04'!C23</f>
        <v>1999001</v>
      </c>
      <c r="N24" s="408">
        <f t="shared" si="3"/>
        <v>0</v>
      </c>
      <c r="O24" s="408">
        <f>'07'!P11</f>
        <v>1999001</v>
      </c>
      <c r="P24" s="408">
        <f t="shared" si="4"/>
        <v>0</v>
      </c>
      <c r="Q24" s="390"/>
      <c r="R24" s="390"/>
      <c r="S24" s="801">
        <f>'03'!C24-'05'!D24</f>
        <v>0</v>
      </c>
      <c r="T24" s="731">
        <f>'04'!C23-('05'!K24+'05'!L24)</f>
        <v>0</v>
      </c>
    </row>
    <row r="25" spans="1:20" s="495" customFormat="1" ht="42" customHeight="1">
      <c r="A25" s="523" t="s">
        <v>185</v>
      </c>
      <c r="B25" s="433" t="s">
        <v>150</v>
      </c>
      <c r="C25" s="705">
        <f t="shared" si="1"/>
        <v>2993708</v>
      </c>
      <c r="D25" s="705">
        <f t="shared" si="2"/>
        <v>236699</v>
      </c>
      <c r="E25" s="515">
        <f>'[10]Về tiền theo đối tượng Mẫu 05'!$E$25</f>
        <v>236648</v>
      </c>
      <c r="F25" s="515">
        <f>'[10]Về tiền theo đối tượng Mẫu 05'!$F$25</f>
        <v>0</v>
      </c>
      <c r="G25" s="515">
        <f>'[10]Về tiền theo đối tượng Mẫu 05'!$G$25</f>
        <v>0</v>
      </c>
      <c r="H25" s="515">
        <f>'[10]Về tiền theo đối tượng Mẫu 05'!$H$25</f>
        <v>51</v>
      </c>
      <c r="I25" s="515">
        <f>'[10]Về tiền theo đối tượng Mẫu 05'!$I$25</f>
        <v>0</v>
      </c>
      <c r="J25" s="515">
        <f>'[10]Về tiền theo đối tượng Mẫu 05'!$J$25</f>
        <v>0</v>
      </c>
      <c r="K25" s="515">
        <f>'[10]Về tiền theo đối tượng Mẫu 05'!$K$25</f>
        <v>289067</v>
      </c>
      <c r="L25" s="515">
        <f>'[10]Về tiền theo đối tượng Mẫu 05'!$L$25</f>
        <v>2467942</v>
      </c>
      <c r="M25" s="408">
        <f>'03'!C25+'04'!C24</f>
        <v>2993708</v>
      </c>
      <c r="N25" s="408">
        <f t="shared" si="3"/>
        <v>0</v>
      </c>
      <c r="O25" s="408">
        <f>'07'!Q11</f>
        <v>2993708</v>
      </c>
      <c r="P25" s="408">
        <f t="shared" si="4"/>
        <v>0</v>
      </c>
      <c r="Q25" s="390"/>
      <c r="R25" s="390"/>
      <c r="S25" s="801">
        <f>'03'!C25-'05'!D25</f>
        <v>0</v>
      </c>
      <c r="T25" s="731">
        <f>'04'!C24-('05'!K25+'05'!L25)</f>
        <v>0</v>
      </c>
    </row>
    <row r="26" spans="1:20" s="495" customFormat="1" ht="42" customHeight="1">
      <c r="A26" s="524" t="s">
        <v>53</v>
      </c>
      <c r="B26" s="395" t="s">
        <v>151</v>
      </c>
      <c r="C26" s="705">
        <f t="shared" si="1"/>
        <v>1444423813</v>
      </c>
      <c r="D26" s="705">
        <f t="shared" si="2"/>
        <v>55687894</v>
      </c>
      <c r="E26" s="706">
        <f>'[10]Về tiền theo đối tượng Mẫu 05'!$E$26</f>
        <v>14712675</v>
      </c>
      <c r="F26" s="706">
        <f>'[10]Về tiền theo đối tượng Mẫu 05'!$F$26</f>
        <v>0</v>
      </c>
      <c r="G26" s="706">
        <f>'[10]Về tiền theo đối tượng Mẫu 05'!$G$26</f>
        <v>7429703</v>
      </c>
      <c r="H26" s="706">
        <f>'[10]Về tiền theo đối tượng Mẫu 05'!$H$26</f>
        <v>17296411</v>
      </c>
      <c r="I26" s="706">
        <f>'[10]Về tiền theo đối tượng Mẫu 05'!$I$26</f>
        <v>15947190</v>
      </c>
      <c r="J26" s="706">
        <f>'[10]Về tiền theo đối tượng Mẫu 05'!$J$26</f>
        <v>301915</v>
      </c>
      <c r="K26" s="706">
        <f>'[10]Về tiền theo đối tượng Mẫu 05'!$K$26</f>
        <v>391938981</v>
      </c>
      <c r="L26" s="706">
        <f>'[10]Về tiền theo đối tượng Mẫu 05'!$L$26</f>
        <v>996796938</v>
      </c>
      <c r="M26" s="404">
        <f>'03'!C26+'04'!C25</f>
        <v>1444423813</v>
      </c>
      <c r="N26" s="404">
        <f t="shared" si="3"/>
        <v>0</v>
      </c>
      <c r="O26" s="404">
        <f>'07'!R11</f>
        <v>1444423813</v>
      </c>
      <c r="P26" s="404">
        <f t="shared" si="4"/>
        <v>0</v>
      </c>
      <c r="Q26" s="390"/>
      <c r="R26" s="390"/>
      <c r="S26" s="801">
        <f>'03'!C26-'05'!D26</f>
        <v>0</v>
      </c>
      <c r="T26" s="731">
        <f>'04'!C25-('05'!K26+'05'!L26)</f>
        <v>0</v>
      </c>
    </row>
    <row r="27" spans="1:20" s="495" customFormat="1" ht="42" customHeight="1">
      <c r="A27" s="552" t="s">
        <v>555</v>
      </c>
      <c r="B27" s="496" t="s">
        <v>214</v>
      </c>
      <c r="C27" s="550">
        <f>(C18+C19+C20)/C17</f>
        <v>0.1429354238655271</v>
      </c>
      <c r="D27" s="550">
        <f aca="true" t="shared" si="8" ref="D27:L27">(D18+D19+D20)/D17</f>
        <v>0.21056755446844014</v>
      </c>
      <c r="E27" s="551">
        <f t="shared" si="8"/>
        <v>0.2432471083334236</v>
      </c>
      <c r="F27" s="551">
        <f t="shared" si="8"/>
        <v>0.15181278292287886</v>
      </c>
      <c r="G27" s="551">
        <f t="shared" si="8"/>
        <v>0.10010839825856424</v>
      </c>
      <c r="H27" s="551">
        <f t="shared" si="8"/>
        <v>0.2383117473596695</v>
      </c>
      <c r="I27" s="551">
        <f t="shared" si="8"/>
        <v>0.03272070057275854</v>
      </c>
      <c r="J27" s="551">
        <f t="shared" si="8"/>
        <v>0.6054970829558252</v>
      </c>
      <c r="K27" s="551">
        <f t="shared" si="8"/>
        <v>0.06011961181424891</v>
      </c>
      <c r="L27" s="551">
        <f t="shared" si="8"/>
        <v>0.2618635465834854</v>
      </c>
      <c r="M27" s="426"/>
      <c r="N27" s="497"/>
      <c r="O27" s="497"/>
      <c r="P27" s="497"/>
      <c r="Q27" s="390"/>
      <c r="R27" s="390"/>
      <c r="T27" s="731">
        <f>'04'!C26-('05'!K27+'05'!L27)</f>
        <v>-0.1816754231573999</v>
      </c>
    </row>
    <row r="28" spans="1:20" s="495" customFormat="1" ht="30" customHeight="1" hidden="1">
      <c r="A28" s="1263" t="s">
        <v>499</v>
      </c>
      <c r="B28" s="1263"/>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c r="T28" s="731">
        <f>'04'!C27-('05'!K28+'05'!L28)</f>
        <v>0</v>
      </c>
    </row>
    <row r="29" spans="1:20" s="495" customFormat="1" ht="30" customHeight="1" hidden="1">
      <c r="A29" s="1258" t="s">
        <v>500</v>
      </c>
      <c r="B29" s="1258"/>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c r="T29" s="731">
        <f>'04'!C28-('05'!K29+'05'!L29)</f>
        <v>0</v>
      </c>
    </row>
    <row r="30" spans="1:18" s="473" customFormat="1" ht="27.75" customHeight="1">
      <c r="A30" s="482"/>
      <c r="B30" s="498"/>
      <c r="C30" s="765"/>
      <c r="D30" s="470"/>
      <c r="E30" s="470"/>
      <c r="F30" s="470"/>
      <c r="G30" s="563"/>
      <c r="H30" s="563"/>
      <c r="I30" s="1255" t="str">
        <f>'Thong tin'!B8</f>
        <v>Lâm Đồng, ngày 06 tháng 01 năm 2017</v>
      </c>
      <c r="J30" s="1255"/>
      <c r="K30" s="1255"/>
      <c r="L30" s="1255"/>
      <c r="M30" s="485"/>
      <c r="N30" s="485"/>
      <c r="O30" s="485"/>
      <c r="P30" s="485"/>
      <c r="Q30" s="485"/>
      <c r="R30" s="485"/>
    </row>
    <row r="31" spans="1:18" s="473" customFormat="1" ht="21" customHeight="1">
      <c r="A31" s="1288" t="s">
        <v>4</v>
      </c>
      <c r="B31" s="1288"/>
      <c r="C31" s="1288"/>
      <c r="D31" s="1288"/>
      <c r="E31" s="555"/>
      <c r="F31" s="555"/>
      <c r="G31" s="564"/>
      <c r="H31" s="1290" t="str">
        <f>'Thong tin'!B7</f>
        <v>CỤC TRƯỞNG</v>
      </c>
      <c r="I31" s="1290"/>
      <c r="J31" s="1290"/>
      <c r="K31" s="1290"/>
      <c r="L31" s="1290"/>
      <c r="M31" s="485"/>
      <c r="N31" s="485"/>
      <c r="O31" s="485"/>
      <c r="P31" s="485"/>
      <c r="Q31" s="485"/>
      <c r="R31" s="485"/>
    </row>
    <row r="32" spans="1:18" s="473" customFormat="1" ht="15" customHeight="1">
      <c r="A32" s="546"/>
      <c r="B32" s="1310"/>
      <c r="C32" s="1310"/>
      <c r="D32" s="566"/>
      <c r="E32" s="566"/>
      <c r="F32" s="555"/>
      <c r="G32" s="1289"/>
      <c r="H32" s="1289"/>
      <c r="I32" s="1289"/>
      <c r="J32" s="1289"/>
      <c r="K32" s="1289"/>
      <c r="L32" s="1289"/>
      <c r="M32" s="500"/>
      <c r="N32" s="500"/>
      <c r="O32" s="500"/>
      <c r="P32" s="500"/>
      <c r="Q32" s="485"/>
      <c r="R32" s="485"/>
    </row>
    <row r="33" spans="1:18" s="473" customFormat="1" ht="18.75">
      <c r="A33" s="546"/>
      <c r="B33" s="558"/>
      <c r="C33" s="549"/>
      <c r="D33" s="555"/>
      <c r="E33" s="555"/>
      <c r="F33" s="555"/>
      <c r="G33" s="567"/>
      <c r="H33" s="567"/>
      <c r="I33" s="567"/>
      <c r="J33" s="567"/>
      <c r="K33" s="567"/>
      <c r="L33" s="567"/>
      <c r="M33" s="485"/>
      <c r="N33" s="485"/>
      <c r="O33" s="485"/>
      <c r="P33" s="485"/>
      <c r="Q33" s="485"/>
      <c r="R33" s="485"/>
    </row>
    <row r="34" spans="1:18" s="439" customFormat="1" ht="15.75">
      <c r="A34" s="568"/>
      <c r="B34" s="1291"/>
      <c r="C34" s="1291"/>
      <c r="D34" s="548"/>
      <c r="E34" s="548"/>
      <c r="F34" s="548"/>
      <c r="G34" s="548"/>
      <c r="H34" s="548"/>
      <c r="I34" s="548"/>
      <c r="J34" s="548"/>
      <c r="K34" s="548"/>
      <c r="L34" s="548"/>
      <c r="M34" s="452"/>
      <c r="N34" s="438"/>
      <c r="O34" s="438"/>
      <c r="P34" s="438"/>
      <c r="Q34" s="438"/>
      <c r="R34" s="438"/>
    </row>
    <row r="35" spans="1:18" s="439" customFormat="1" ht="15">
      <c r="A35" s="569"/>
      <c r="B35" s="569"/>
      <c r="C35" s="569"/>
      <c r="D35" s="569"/>
      <c r="E35" s="569"/>
      <c r="F35" s="569"/>
      <c r="G35" s="569"/>
      <c r="H35" s="569"/>
      <c r="I35" s="569"/>
      <c r="J35" s="569"/>
      <c r="K35" s="569"/>
      <c r="L35" s="569"/>
      <c r="M35" s="438"/>
      <c r="N35" s="438"/>
      <c r="O35" s="438"/>
      <c r="P35" s="438"/>
      <c r="Q35" s="438"/>
      <c r="R35" s="438"/>
    </row>
    <row r="36" spans="1:18" s="439" customFormat="1" ht="15">
      <c r="A36" s="569"/>
      <c r="B36" s="569"/>
      <c r="C36" s="569"/>
      <c r="D36" s="569"/>
      <c r="E36" s="569"/>
      <c r="F36" s="569"/>
      <c r="G36" s="569"/>
      <c r="H36" s="569"/>
      <c r="I36" s="569"/>
      <c r="J36" s="569"/>
      <c r="K36" s="569"/>
      <c r="L36" s="569"/>
      <c r="M36" s="438"/>
      <c r="N36" s="438"/>
      <c r="O36" s="438"/>
      <c r="P36" s="438"/>
      <c r="Q36" s="438"/>
      <c r="R36" s="438"/>
    </row>
    <row r="37" spans="1:12" ht="15">
      <c r="A37" s="569"/>
      <c r="B37" s="569"/>
      <c r="C37" s="569"/>
      <c r="D37" s="569"/>
      <c r="E37" s="569"/>
      <c r="F37" s="569"/>
      <c r="G37" s="569"/>
      <c r="H37" s="569"/>
      <c r="I37" s="569"/>
      <c r="J37" s="569"/>
      <c r="K37" s="569"/>
      <c r="L37" s="569"/>
    </row>
    <row r="38" spans="1:12" ht="15">
      <c r="A38" s="569"/>
      <c r="B38" s="569"/>
      <c r="C38" s="569"/>
      <c r="D38" s="569"/>
      <c r="E38" s="569"/>
      <c r="F38" s="569"/>
      <c r="G38" s="569"/>
      <c r="H38" s="569"/>
      <c r="I38" s="569"/>
      <c r="J38" s="569"/>
      <c r="K38" s="569"/>
      <c r="L38" s="569"/>
    </row>
    <row r="39" spans="1:12" ht="18.75">
      <c r="A39" s="1288" t="str">
        <f>'Thong tin'!B5</f>
        <v>Phạm Ngọc Hoa</v>
      </c>
      <c r="B39" s="1288"/>
      <c r="C39" s="1288"/>
      <c r="D39" s="1288"/>
      <c r="E39" s="569"/>
      <c r="F39" s="569"/>
      <c r="G39" s="569"/>
      <c r="H39" s="1288" t="str">
        <f>'Thong tin'!B6</f>
        <v>Trần Hữu Thọ </v>
      </c>
      <c r="I39" s="1288"/>
      <c r="J39" s="1288"/>
      <c r="K39" s="1288"/>
      <c r="L39" s="1288"/>
    </row>
    <row r="47" spans="1:13" ht="16.5" hidden="1">
      <c r="A47" s="1280" t="s">
        <v>33</v>
      </c>
      <c r="B47" s="1281"/>
      <c r="C47" s="481"/>
      <c r="D47" s="1282" t="s">
        <v>79</v>
      </c>
      <c r="E47" s="1282"/>
      <c r="F47" s="1282"/>
      <c r="G47" s="1282"/>
      <c r="H47" s="1282"/>
      <c r="I47" s="1282"/>
      <c r="J47" s="1282"/>
      <c r="K47" s="1283"/>
      <c r="L47" s="1283"/>
      <c r="M47" s="485"/>
    </row>
    <row r="48" spans="1:13" ht="16.5" hidden="1">
      <c r="A48" s="1246" t="s">
        <v>343</v>
      </c>
      <c r="B48" s="1246"/>
      <c r="C48" s="1246"/>
      <c r="D48" s="1282" t="s">
        <v>215</v>
      </c>
      <c r="E48" s="1282"/>
      <c r="F48" s="1282"/>
      <c r="G48" s="1282"/>
      <c r="H48" s="1282"/>
      <c r="I48" s="1282"/>
      <c r="J48" s="1282"/>
      <c r="K48" s="1284" t="s">
        <v>506</v>
      </c>
      <c r="L48" s="1284"/>
      <c r="M48" s="482"/>
    </row>
    <row r="49" spans="1:13" ht="16.5" hidden="1">
      <c r="A49" s="1246" t="s">
        <v>344</v>
      </c>
      <c r="B49" s="1246"/>
      <c r="C49" s="416"/>
      <c r="D49" s="1285" t="s">
        <v>11</v>
      </c>
      <c r="E49" s="1285"/>
      <c r="F49" s="1285"/>
      <c r="G49" s="1285"/>
      <c r="H49" s="1285"/>
      <c r="I49" s="1285"/>
      <c r="J49" s="1285"/>
      <c r="K49" s="1283"/>
      <c r="L49" s="1283"/>
      <c r="M49" s="485"/>
    </row>
    <row r="50" spans="1:13" ht="15.75" hidden="1">
      <c r="A50" s="437" t="s">
        <v>119</v>
      </c>
      <c r="B50" s="437"/>
      <c r="C50" s="422"/>
      <c r="D50" s="486"/>
      <c r="E50" s="486"/>
      <c r="F50" s="487"/>
      <c r="G50" s="487"/>
      <c r="H50" s="487"/>
      <c r="I50" s="487"/>
      <c r="J50" s="487"/>
      <c r="K50" s="1264"/>
      <c r="L50" s="1264"/>
      <c r="M50" s="482"/>
    </row>
    <row r="51" spans="1:13" ht="15.75" hidden="1">
      <c r="A51" s="486"/>
      <c r="B51" s="486" t="s">
        <v>94</v>
      </c>
      <c r="C51" s="486"/>
      <c r="D51" s="486"/>
      <c r="E51" s="486"/>
      <c r="F51" s="486"/>
      <c r="G51" s="486"/>
      <c r="H51" s="486"/>
      <c r="I51" s="486"/>
      <c r="J51" s="486"/>
      <c r="K51" s="1267"/>
      <c r="L51" s="1267"/>
      <c r="M51" s="482"/>
    </row>
    <row r="52" spans="1:13" ht="15.75" hidden="1">
      <c r="A52" s="906" t="s">
        <v>71</v>
      </c>
      <c r="B52" s="907"/>
      <c r="C52" s="1265" t="s">
        <v>38</v>
      </c>
      <c r="D52" s="1271" t="s">
        <v>338</v>
      </c>
      <c r="E52" s="1271"/>
      <c r="F52" s="1271"/>
      <c r="G52" s="1271"/>
      <c r="H52" s="1271"/>
      <c r="I52" s="1271"/>
      <c r="J52" s="1271"/>
      <c r="K52" s="1271"/>
      <c r="L52" s="1271"/>
      <c r="M52" s="485"/>
    </row>
    <row r="53" spans="1:13" ht="15.75" hidden="1">
      <c r="A53" s="908"/>
      <c r="B53" s="909"/>
      <c r="C53" s="1265"/>
      <c r="D53" s="1272" t="s">
        <v>206</v>
      </c>
      <c r="E53" s="1273"/>
      <c r="F53" s="1273"/>
      <c r="G53" s="1273"/>
      <c r="H53" s="1273"/>
      <c r="I53" s="1273"/>
      <c r="J53" s="1274"/>
      <c r="K53" s="1275" t="s">
        <v>207</v>
      </c>
      <c r="L53" s="1275" t="s">
        <v>208</v>
      </c>
      <c r="M53" s="482"/>
    </row>
    <row r="54" spans="1:13" ht="15.75" hidden="1">
      <c r="A54" s="908"/>
      <c r="B54" s="909"/>
      <c r="C54" s="1265"/>
      <c r="D54" s="1266" t="s">
        <v>37</v>
      </c>
      <c r="E54" s="1268" t="s">
        <v>7</v>
      </c>
      <c r="F54" s="1269"/>
      <c r="G54" s="1269"/>
      <c r="H54" s="1269"/>
      <c r="I54" s="1269"/>
      <c r="J54" s="1270"/>
      <c r="K54" s="1276"/>
      <c r="L54" s="1278"/>
      <c r="M54" s="482"/>
    </row>
    <row r="55" spans="1:16" ht="15.75" hidden="1">
      <c r="A55" s="1286"/>
      <c r="B55" s="1287"/>
      <c r="C55" s="1265"/>
      <c r="D55" s="1266"/>
      <c r="E55" s="488" t="s">
        <v>209</v>
      </c>
      <c r="F55" s="488" t="s">
        <v>210</v>
      </c>
      <c r="G55" s="488" t="s">
        <v>211</v>
      </c>
      <c r="H55" s="488" t="s">
        <v>212</v>
      </c>
      <c r="I55" s="488" t="s">
        <v>345</v>
      </c>
      <c r="J55" s="488" t="s">
        <v>213</v>
      </c>
      <c r="K55" s="1277"/>
      <c r="L55" s="1279"/>
      <c r="M55" s="1260" t="s">
        <v>501</v>
      </c>
      <c r="N55" s="1260"/>
      <c r="O55" s="1260"/>
      <c r="P55" s="1260"/>
    </row>
    <row r="56" spans="1:16" ht="15" hidden="1">
      <c r="A56" s="1261" t="s">
        <v>6</v>
      </c>
      <c r="B56" s="1262"/>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'07'!C96</f>
        <v>4621774</v>
      </c>
      <c r="P57" s="404">
        <f>C57-O57</f>
        <v>-3394764</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'07'!D96</f>
        <v>777871</v>
      </c>
      <c r="P58" s="408">
        <f aca="true" t="shared" si="13" ref="P58:P72">C58-O58</f>
        <v>367613</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'07'!E96</f>
        <v>3843903</v>
      </c>
      <c r="P59" s="408">
        <f t="shared" si="13"/>
        <v>-3762377</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'07'!F96</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'07'!G96</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'07'!H96</f>
        <v>4621774</v>
      </c>
      <c r="P62" s="404">
        <f t="shared" si="13"/>
        <v>-3425613</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'07'!I96</f>
        <v>4590564</v>
      </c>
      <c r="P63" s="404">
        <f t="shared" si="13"/>
        <v>-4043093</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'07'!J96</f>
        <v>483401</v>
      </c>
      <c r="P64" s="408">
        <f t="shared" si="13"/>
        <v>-442057</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'07'!K96</f>
        <v>183960</v>
      </c>
      <c r="P65" s="408">
        <f t="shared" si="13"/>
        <v>-183960</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'07'!L96</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'07'!M96</f>
        <v>3923203</v>
      </c>
      <c r="P67" s="408">
        <f t="shared" si="13"/>
        <v>-3889765</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'07'!N96</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'07'!O96</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'07'!P96</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'07'!Q96</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'07'!R96</f>
        <v>31210</v>
      </c>
      <c r="P72" s="404">
        <f t="shared" si="13"/>
        <v>617480</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263" t="s">
        <v>499</v>
      </c>
      <c r="B74" s="1263"/>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258" t="s">
        <v>500</v>
      </c>
      <c r="B75" s="1258"/>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255" t="s">
        <v>520</v>
      </c>
      <c r="H76" s="1255"/>
      <c r="I76" s="1255"/>
      <c r="J76" s="1255"/>
      <c r="K76" s="1255"/>
      <c r="L76" s="1255"/>
      <c r="M76" s="485"/>
      <c r="N76" s="485"/>
      <c r="O76" s="485"/>
      <c r="P76" s="485"/>
    </row>
    <row r="77" spans="1:16" ht="18.75" hidden="1">
      <c r="A77" s="1256" t="s">
        <v>4</v>
      </c>
      <c r="B77" s="1256"/>
      <c r="C77" s="1256"/>
      <c r="D77" s="1256"/>
      <c r="E77" s="470"/>
      <c r="F77" s="470"/>
      <c r="G77" s="499"/>
      <c r="H77" s="1257" t="s">
        <v>521</v>
      </c>
      <c r="I77" s="1257"/>
      <c r="J77" s="1257"/>
      <c r="K77" s="1257"/>
      <c r="L77" s="1257"/>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280" t="s">
        <v>33</v>
      </c>
      <c r="B88" s="1281"/>
      <c r="C88" s="481"/>
      <c r="D88" s="1282" t="s">
        <v>79</v>
      </c>
      <c r="E88" s="1282"/>
      <c r="F88" s="1282"/>
      <c r="G88" s="1282"/>
      <c r="H88" s="1282"/>
      <c r="I88" s="1282"/>
      <c r="J88" s="1282"/>
      <c r="K88" s="1283"/>
      <c r="L88" s="1283"/>
      <c r="M88" s="485"/>
    </row>
    <row r="89" spans="1:13" ht="16.5" hidden="1">
      <c r="A89" s="1246" t="s">
        <v>343</v>
      </c>
      <c r="B89" s="1246"/>
      <c r="C89" s="1246"/>
      <c r="D89" s="1282" t="s">
        <v>215</v>
      </c>
      <c r="E89" s="1282"/>
      <c r="F89" s="1282"/>
      <c r="G89" s="1282"/>
      <c r="H89" s="1282"/>
      <c r="I89" s="1282"/>
      <c r="J89" s="1282"/>
      <c r="K89" s="1284" t="s">
        <v>507</v>
      </c>
      <c r="L89" s="1284"/>
      <c r="M89" s="482"/>
    </row>
    <row r="90" spans="1:13" ht="16.5" hidden="1">
      <c r="A90" s="1246" t="s">
        <v>344</v>
      </c>
      <c r="B90" s="1246"/>
      <c r="C90" s="416"/>
      <c r="D90" s="1285" t="s">
        <v>11</v>
      </c>
      <c r="E90" s="1285"/>
      <c r="F90" s="1285"/>
      <c r="G90" s="1285"/>
      <c r="H90" s="1285"/>
      <c r="I90" s="1285"/>
      <c r="J90" s="1285"/>
      <c r="K90" s="1283"/>
      <c r="L90" s="1283"/>
      <c r="M90" s="485"/>
    </row>
    <row r="91" spans="1:13" ht="15.75" hidden="1">
      <c r="A91" s="437" t="s">
        <v>119</v>
      </c>
      <c r="B91" s="437"/>
      <c r="C91" s="422"/>
      <c r="D91" s="486"/>
      <c r="E91" s="486"/>
      <c r="F91" s="487"/>
      <c r="G91" s="487"/>
      <c r="H91" s="487"/>
      <c r="I91" s="487"/>
      <c r="J91" s="487"/>
      <c r="K91" s="1264"/>
      <c r="L91" s="1264"/>
      <c r="M91" s="482"/>
    </row>
    <row r="92" spans="1:13" ht="15.75" hidden="1">
      <c r="A92" s="486"/>
      <c r="B92" s="486" t="s">
        <v>94</v>
      </c>
      <c r="C92" s="486"/>
      <c r="D92" s="486"/>
      <c r="E92" s="486"/>
      <c r="F92" s="486"/>
      <c r="G92" s="486"/>
      <c r="H92" s="486"/>
      <c r="I92" s="486"/>
      <c r="J92" s="486"/>
      <c r="K92" s="1267"/>
      <c r="L92" s="1267"/>
      <c r="M92" s="482"/>
    </row>
    <row r="93" spans="1:13" ht="15.75" hidden="1">
      <c r="A93" s="906" t="s">
        <v>71</v>
      </c>
      <c r="B93" s="907"/>
      <c r="C93" s="1265" t="s">
        <v>38</v>
      </c>
      <c r="D93" s="1271" t="s">
        <v>338</v>
      </c>
      <c r="E93" s="1271"/>
      <c r="F93" s="1271"/>
      <c r="G93" s="1271"/>
      <c r="H93" s="1271"/>
      <c r="I93" s="1271"/>
      <c r="J93" s="1271"/>
      <c r="K93" s="1271"/>
      <c r="L93" s="1271"/>
      <c r="M93" s="485"/>
    </row>
    <row r="94" spans="1:13" ht="15.75" hidden="1">
      <c r="A94" s="908"/>
      <c r="B94" s="909"/>
      <c r="C94" s="1265"/>
      <c r="D94" s="1272" t="s">
        <v>206</v>
      </c>
      <c r="E94" s="1273"/>
      <c r="F94" s="1273"/>
      <c r="G94" s="1273"/>
      <c r="H94" s="1273"/>
      <c r="I94" s="1273"/>
      <c r="J94" s="1274"/>
      <c r="K94" s="1275" t="s">
        <v>207</v>
      </c>
      <c r="L94" s="1275" t="s">
        <v>208</v>
      </c>
      <c r="M94" s="482"/>
    </row>
    <row r="95" spans="1:13" ht="15.75" hidden="1">
      <c r="A95" s="908"/>
      <c r="B95" s="909"/>
      <c r="C95" s="1265"/>
      <c r="D95" s="1266" t="s">
        <v>37</v>
      </c>
      <c r="E95" s="1268" t="s">
        <v>7</v>
      </c>
      <c r="F95" s="1269"/>
      <c r="G95" s="1269"/>
      <c r="H95" s="1269"/>
      <c r="I95" s="1269"/>
      <c r="J95" s="1270"/>
      <c r="K95" s="1276"/>
      <c r="L95" s="1278"/>
      <c r="M95" s="482"/>
    </row>
    <row r="96" spans="1:16" ht="15.75" hidden="1">
      <c r="A96" s="1286"/>
      <c r="B96" s="1287"/>
      <c r="C96" s="1265"/>
      <c r="D96" s="1266"/>
      <c r="E96" s="488" t="s">
        <v>209</v>
      </c>
      <c r="F96" s="488" t="s">
        <v>210</v>
      </c>
      <c r="G96" s="488" t="s">
        <v>211</v>
      </c>
      <c r="H96" s="488" t="s">
        <v>212</v>
      </c>
      <c r="I96" s="488" t="s">
        <v>345</v>
      </c>
      <c r="J96" s="488" t="s">
        <v>213</v>
      </c>
      <c r="K96" s="1277"/>
      <c r="L96" s="1279"/>
      <c r="M96" s="1260" t="s">
        <v>501</v>
      </c>
      <c r="N96" s="1260"/>
      <c r="O96" s="1260"/>
      <c r="P96" s="1260"/>
    </row>
    <row r="97" spans="1:16" ht="15" hidden="1">
      <c r="A97" s="1261" t="s">
        <v>6</v>
      </c>
      <c r="B97" s="1262"/>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263" t="s">
        <v>499</v>
      </c>
      <c r="B115" s="1263"/>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258" t="s">
        <v>500</v>
      </c>
      <c r="B116" s="1258"/>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255" t="s">
        <v>520</v>
      </c>
      <c r="H117" s="1255"/>
      <c r="I117" s="1255"/>
      <c r="J117" s="1255"/>
      <c r="K117" s="1255"/>
      <c r="L117" s="1255"/>
      <c r="M117" s="485"/>
      <c r="N117" s="485"/>
      <c r="O117" s="485"/>
      <c r="P117" s="485"/>
    </row>
    <row r="118" spans="1:16" ht="18.75" hidden="1">
      <c r="A118" s="1256" t="s">
        <v>4</v>
      </c>
      <c r="B118" s="1256"/>
      <c r="C118" s="1256"/>
      <c r="D118" s="1256"/>
      <c r="E118" s="470"/>
      <c r="F118" s="470"/>
      <c r="G118" s="499"/>
      <c r="H118" s="1257" t="s">
        <v>521</v>
      </c>
      <c r="I118" s="1257"/>
      <c r="J118" s="1257"/>
      <c r="K118" s="1257"/>
      <c r="L118" s="1257"/>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80" t="s">
        <v>33</v>
      </c>
      <c r="B131" s="1281"/>
      <c r="C131" s="481"/>
      <c r="D131" s="1282" t="s">
        <v>79</v>
      </c>
      <c r="E131" s="1282"/>
      <c r="F131" s="1282"/>
      <c r="G131" s="1282"/>
      <c r="H131" s="1282"/>
      <c r="I131" s="1282"/>
      <c r="J131" s="1282"/>
      <c r="K131" s="1283"/>
      <c r="L131" s="1283"/>
      <c r="M131" s="485"/>
    </row>
    <row r="132" spans="1:13" ht="16.5" hidden="1">
      <c r="A132" s="1246" t="s">
        <v>343</v>
      </c>
      <c r="B132" s="1246"/>
      <c r="C132" s="1246"/>
      <c r="D132" s="1282" t="s">
        <v>215</v>
      </c>
      <c r="E132" s="1282"/>
      <c r="F132" s="1282"/>
      <c r="G132" s="1282"/>
      <c r="H132" s="1282"/>
      <c r="I132" s="1282"/>
      <c r="J132" s="1282"/>
      <c r="K132" s="1284" t="s">
        <v>508</v>
      </c>
      <c r="L132" s="1284"/>
      <c r="M132" s="482"/>
    </row>
    <row r="133" spans="1:13" ht="16.5" hidden="1">
      <c r="A133" s="1246" t="s">
        <v>344</v>
      </c>
      <c r="B133" s="1246"/>
      <c r="C133" s="416"/>
      <c r="D133" s="1285" t="s">
        <v>554</v>
      </c>
      <c r="E133" s="1285"/>
      <c r="F133" s="1285"/>
      <c r="G133" s="1285"/>
      <c r="H133" s="1285"/>
      <c r="I133" s="1285"/>
      <c r="J133" s="1285"/>
      <c r="K133" s="1283"/>
      <c r="L133" s="1283"/>
      <c r="M133" s="485"/>
    </row>
    <row r="134" spans="1:13" ht="15.75" hidden="1">
      <c r="A134" s="437" t="s">
        <v>119</v>
      </c>
      <c r="B134" s="437"/>
      <c r="C134" s="422"/>
      <c r="D134" s="486"/>
      <c r="E134" s="486"/>
      <c r="F134" s="487"/>
      <c r="G134" s="487"/>
      <c r="H134" s="487"/>
      <c r="I134" s="487"/>
      <c r="J134" s="487"/>
      <c r="K134" s="1264"/>
      <c r="L134" s="1264"/>
      <c r="M134" s="482"/>
    </row>
    <row r="135" spans="1:13" ht="15.75" hidden="1">
      <c r="A135" s="486"/>
      <c r="B135" s="486" t="s">
        <v>94</v>
      </c>
      <c r="C135" s="486"/>
      <c r="D135" s="486"/>
      <c r="E135" s="486"/>
      <c r="F135" s="486"/>
      <c r="G135" s="486"/>
      <c r="H135" s="486"/>
      <c r="I135" s="486"/>
      <c r="J135" s="486"/>
      <c r="K135" s="1267"/>
      <c r="L135" s="1267"/>
      <c r="M135" s="482"/>
    </row>
    <row r="136" spans="1:13" ht="15.75" hidden="1">
      <c r="A136" s="906" t="s">
        <v>71</v>
      </c>
      <c r="B136" s="907"/>
      <c r="C136" s="1265" t="s">
        <v>38</v>
      </c>
      <c r="D136" s="1271" t="s">
        <v>338</v>
      </c>
      <c r="E136" s="1271"/>
      <c r="F136" s="1271"/>
      <c r="G136" s="1271"/>
      <c r="H136" s="1271"/>
      <c r="I136" s="1271"/>
      <c r="J136" s="1271"/>
      <c r="K136" s="1271"/>
      <c r="L136" s="1271"/>
      <c r="M136" s="485"/>
    </row>
    <row r="137" spans="1:13" ht="15.75" hidden="1">
      <c r="A137" s="908"/>
      <c r="B137" s="909"/>
      <c r="C137" s="1265"/>
      <c r="D137" s="1272" t="s">
        <v>206</v>
      </c>
      <c r="E137" s="1273"/>
      <c r="F137" s="1273"/>
      <c r="G137" s="1273"/>
      <c r="H137" s="1273"/>
      <c r="I137" s="1273"/>
      <c r="J137" s="1274"/>
      <c r="K137" s="1275" t="s">
        <v>207</v>
      </c>
      <c r="L137" s="1275" t="s">
        <v>208</v>
      </c>
      <c r="M137" s="482"/>
    </row>
    <row r="138" spans="1:13" ht="15.75" hidden="1">
      <c r="A138" s="908"/>
      <c r="B138" s="909"/>
      <c r="C138" s="1265"/>
      <c r="D138" s="1266" t="s">
        <v>37</v>
      </c>
      <c r="E138" s="1268" t="s">
        <v>7</v>
      </c>
      <c r="F138" s="1269"/>
      <c r="G138" s="1269"/>
      <c r="H138" s="1269"/>
      <c r="I138" s="1269"/>
      <c r="J138" s="1270"/>
      <c r="K138" s="1276"/>
      <c r="L138" s="1278"/>
      <c r="M138" s="482"/>
    </row>
    <row r="139" spans="1:16" ht="15.75" hidden="1">
      <c r="A139" s="1286"/>
      <c r="B139" s="1287"/>
      <c r="C139" s="1265"/>
      <c r="D139" s="1266"/>
      <c r="E139" s="488" t="s">
        <v>209</v>
      </c>
      <c r="F139" s="488" t="s">
        <v>210</v>
      </c>
      <c r="G139" s="488" t="s">
        <v>211</v>
      </c>
      <c r="H139" s="488" t="s">
        <v>212</v>
      </c>
      <c r="I139" s="488" t="s">
        <v>345</v>
      </c>
      <c r="J139" s="488" t="s">
        <v>213</v>
      </c>
      <c r="K139" s="1277"/>
      <c r="L139" s="1279"/>
      <c r="M139" s="1260" t="s">
        <v>501</v>
      </c>
      <c r="N139" s="1260"/>
      <c r="O139" s="1260"/>
      <c r="P139" s="1260"/>
    </row>
    <row r="140" spans="1:16" ht="15" hidden="1">
      <c r="A140" s="1261" t="s">
        <v>6</v>
      </c>
      <c r="B140" s="1262"/>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263" t="s">
        <v>499</v>
      </c>
      <c r="B158" s="1263"/>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258" t="s">
        <v>500</v>
      </c>
      <c r="B159" s="1258"/>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255" t="s">
        <v>520</v>
      </c>
      <c r="H160" s="1255"/>
      <c r="I160" s="1255"/>
      <c r="J160" s="1255"/>
      <c r="K160" s="1255"/>
      <c r="L160" s="1255"/>
      <c r="M160" s="485"/>
      <c r="N160" s="485"/>
      <c r="O160" s="485"/>
      <c r="P160" s="485"/>
    </row>
    <row r="161" spans="1:16" ht="18.75" hidden="1">
      <c r="A161" s="1256" t="s">
        <v>4</v>
      </c>
      <c r="B161" s="1256"/>
      <c r="C161" s="1256"/>
      <c r="D161" s="1256"/>
      <c r="E161" s="470"/>
      <c r="F161" s="470"/>
      <c r="G161" s="499"/>
      <c r="H161" s="1257" t="s">
        <v>521</v>
      </c>
      <c r="I161" s="1257"/>
      <c r="J161" s="1257"/>
      <c r="K161" s="1257"/>
      <c r="L161" s="1257"/>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280" t="s">
        <v>33</v>
      </c>
      <c r="B172" s="1281"/>
      <c r="C172" s="481"/>
      <c r="D172" s="1282" t="s">
        <v>79</v>
      </c>
      <c r="E172" s="1282"/>
      <c r="F172" s="1282"/>
      <c r="G172" s="1282"/>
      <c r="H172" s="1282"/>
      <c r="I172" s="1282"/>
      <c r="J172" s="1282"/>
      <c r="K172" s="1283"/>
      <c r="L172" s="1283"/>
      <c r="M172" s="485"/>
    </row>
    <row r="173" spans="1:13" ht="16.5" hidden="1">
      <c r="A173" s="1246" t="s">
        <v>343</v>
      </c>
      <c r="B173" s="1246"/>
      <c r="C173" s="1246"/>
      <c r="D173" s="1282" t="s">
        <v>215</v>
      </c>
      <c r="E173" s="1282"/>
      <c r="F173" s="1282"/>
      <c r="G173" s="1282"/>
      <c r="H173" s="1282"/>
      <c r="I173" s="1282"/>
      <c r="J173" s="1282"/>
      <c r="K173" s="1284" t="s">
        <v>509</v>
      </c>
      <c r="L173" s="1284"/>
      <c r="M173" s="482"/>
    </row>
    <row r="174" spans="1:13" ht="16.5" hidden="1">
      <c r="A174" s="1246" t="s">
        <v>344</v>
      </c>
      <c r="B174" s="1246"/>
      <c r="C174" s="416"/>
      <c r="D174" s="1285" t="s">
        <v>11</v>
      </c>
      <c r="E174" s="1285"/>
      <c r="F174" s="1285"/>
      <c r="G174" s="1285"/>
      <c r="H174" s="1285"/>
      <c r="I174" s="1285"/>
      <c r="J174" s="1285"/>
      <c r="K174" s="1283"/>
      <c r="L174" s="1283"/>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267"/>
      <c r="L176" s="1267"/>
      <c r="M176" s="482"/>
    </row>
    <row r="177" spans="1:13" ht="15.75" hidden="1">
      <c r="A177" s="906" t="s">
        <v>71</v>
      </c>
      <c r="B177" s="907"/>
      <c r="C177" s="1265" t="s">
        <v>38</v>
      </c>
      <c r="D177" s="1271" t="s">
        <v>338</v>
      </c>
      <c r="E177" s="1271"/>
      <c r="F177" s="1271"/>
      <c r="G177" s="1271"/>
      <c r="H177" s="1271"/>
      <c r="I177" s="1271"/>
      <c r="J177" s="1271"/>
      <c r="K177" s="1271"/>
      <c r="L177" s="1271"/>
      <c r="M177" s="485"/>
    </row>
    <row r="178" spans="1:13" ht="15.75" hidden="1">
      <c r="A178" s="908"/>
      <c r="B178" s="909"/>
      <c r="C178" s="1265"/>
      <c r="D178" s="1272" t="s">
        <v>206</v>
      </c>
      <c r="E178" s="1273"/>
      <c r="F178" s="1273"/>
      <c r="G178" s="1273"/>
      <c r="H178" s="1273"/>
      <c r="I178" s="1273"/>
      <c r="J178" s="1274"/>
      <c r="K178" s="1275" t="s">
        <v>207</v>
      </c>
      <c r="L178" s="1275" t="s">
        <v>208</v>
      </c>
      <c r="M178" s="482"/>
    </row>
    <row r="179" spans="1:13" ht="15.75" hidden="1">
      <c r="A179" s="908"/>
      <c r="B179" s="909"/>
      <c r="C179" s="1265"/>
      <c r="D179" s="1266" t="s">
        <v>37</v>
      </c>
      <c r="E179" s="1268" t="s">
        <v>7</v>
      </c>
      <c r="F179" s="1269"/>
      <c r="G179" s="1269"/>
      <c r="H179" s="1269"/>
      <c r="I179" s="1269"/>
      <c r="J179" s="1270"/>
      <c r="K179" s="1276"/>
      <c r="L179" s="1278"/>
      <c r="M179" s="482"/>
    </row>
    <row r="180" spans="1:16" ht="15.75" hidden="1">
      <c r="A180" s="1286"/>
      <c r="B180" s="1287"/>
      <c r="C180" s="1265"/>
      <c r="D180" s="1266"/>
      <c r="E180" s="488" t="s">
        <v>209</v>
      </c>
      <c r="F180" s="488" t="s">
        <v>210</v>
      </c>
      <c r="G180" s="488" t="s">
        <v>211</v>
      </c>
      <c r="H180" s="488" t="s">
        <v>212</v>
      </c>
      <c r="I180" s="488" t="s">
        <v>345</v>
      </c>
      <c r="J180" s="488" t="s">
        <v>213</v>
      </c>
      <c r="K180" s="1277"/>
      <c r="L180" s="1279"/>
      <c r="M180" s="1260" t="s">
        <v>501</v>
      </c>
      <c r="N180" s="1260"/>
      <c r="O180" s="1260"/>
      <c r="P180" s="1260"/>
    </row>
    <row r="181" spans="1:16" ht="15" hidden="1">
      <c r="A181" s="1261" t="s">
        <v>6</v>
      </c>
      <c r="B181" s="1262"/>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263" t="s">
        <v>499</v>
      </c>
      <c r="B199" s="1263"/>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258" t="s">
        <v>500</v>
      </c>
      <c r="B200" s="1258"/>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255" t="s">
        <v>520</v>
      </c>
      <c r="H201" s="1255"/>
      <c r="I201" s="1255"/>
      <c r="J201" s="1255"/>
      <c r="K201" s="1255"/>
      <c r="L201" s="1255"/>
      <c r="M201" s="485"/>
      <c r="N201" s="485"/>
      <c r="O201" s="485"/>
      <c r="P201" s="485"/>
    </row>
    <row r="202" spans="1:16" ht="18.75" hidden="1">
      <c r="A202" s="1256" t="s">
        <v>4</v>
      </c>
      <c r="B202" s="1256"/>
      <c r="C202" s="1256"/>
      <c r="D202" s="1256"/>
      <c r="E202" s="470"/>
      <c r="F202" s="470"/>
      <c r="G202" s="499"/>
      <c r="H202" s="1257" t="s">
        <v>521</v>
      </c>
      <c r="I202" s="1257"/>
      <c r="J202" s="1257"/>
      <c r="K202" s="1257"/>
      <c r="L202" s="1257"/>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280" t="s">
        <v>33</v>
      </c>
      <c r="B212" s="1281"/>
      <c r="C212" s="481"/>
      <c r="D212" s="1282" t="s">
        <v>79</v>
      </c>
      <c r="E212" s="1282"/>
      <c r="F212" s="1282"/>
      <c r="G212" s="1282"/>
      <c r="H212" s="1282"/>
      <c r="I212" s="1282"/>
      <c r="J212" s="1282"/>
      <c r="K212" s="1283"/>
      <c r="L212" s="1283"/>
      <c r="M212" s="485"/>
    </row>
    <row r="213" spans="1:13" ht="16.5" hidden="1">
      <c r="A213" s="1246" t="s">
        <v>343</v>
      </c>
      <c r="B213" s="1246"/>
      <c r="C213" s="1246"/>
      <c r="D213" s="1282" t="s">
        <v>215</v>
      </c>
      <c r="E213" s="1282"/>
      <c r="F213" s="1282"/>
      <c r="G213" s="1282"/>
      <c r="H213" s="1282"/>
      <c r="I213" s="1282"/>
      <c r="J213" s="1282"/>
      <c r="K213" s="1284" t="s">
        <v>510</v>
      </c>
      <c r="L213" s="1284"/>
      <c r="M213" s="482"/>
    </row>
    <row r="214" spans="1:13" ht="16.5" hidden="1">
      <c r="A214" s="1246" t="s">
        <v>344</v>
      </c>
      <c r="B214" s="1246"/>
      <c r="C214" s="416"/>
      <c r="D214" s="1285" t="s">
        <v>11</v>
      </c>
      <c r="E214" s="1285"/>
      <c r="F214" s="1285"/>
      <c r="G214" s="1285"/>
      <c r="H214" s="1285"/>
      <c r="I214" s="1285"/>
      <c r="J214" s="1285"/>
      <c r="K214" s="1283"/>
      <c r="L214" s="1283"/>
      <c r="M214" s="485"/>
    </row>
    <row r="215" spans="1:13" ht="15.75" hidden="1">
      <c r="A215" s="437" t="s">
        <v>119</v>
      </c>
      <c r="B215" s="437"/>
      <c r="C215" s="422"/>
      <c r="D215" s="486"/>
      <c r="E215" s="486"/>
      <c r="F215" s="487"/>
      <c r="G215" s="487"/>
      <c r="H215" s="487"/>
      <c r="I215" s="487"/>
      <c r="J215" s="487"/>
      <c r="K215" s="1264"/>
      <c r="L215" s="1264"/>
      <c r="M215" s="482"/>
    </row>
    <row r="216" spans="1:13" ht="15.75" hidden="1">
      <c r="A216" s="486"/>
      <c r="B216" s="486" t="s">
        <v>94</v>
      </c>
      <c r="C216" s="486"/>
      <c r="D216" s="486"/>
      <c r="E216" s="486"/>
      <c r="F216" s="486"/>
      <c r="G216" s="486"/>
      <c r="H216" s="486"/>
      <c r="I216" s="486"/>
      <c r="J216" s="486"/>
      <c r="K216" s="1267"/>
      <c r="L216" s="1267"/>
      <c r="M216" s="482"/>
    </row>
    <row r="217" spans="1:13" ht="15.75" hidden="1">
      <c r="A217" s="906" t="s">
        <v>71</v>
      </c>
      <c r="B217" s="907"/>
      <c r="C217" s="1265" t="s">
        <v>38</v>
      </c>
      <c r="D217" s="1271" t="s">
        <v>338</v>
      </c>
      <c r="E217" s="1271"/>
      <c r="F217" s="1271"/>
      <c r="G217" s="1271"/>
      <c r="H217" s="1271"/>
      <c r="I217" s="1271"/>
      <c r="J217" s="1271"/>
      <c r="K217" s="1271"/>
      <c r="L217" s="1271"/>
      <c r="M217" s="485"/>
    </row>
    <row r="218" spans="1:13" ht="15.75" hidden="1">
      <c r="A218" s="908"/>
      <c r="B218" s="909"/>
      <c r="C218" s="1265"/>
      <c r="D218" s="1272" t="s">
        <v>206</v>
      </c>
      <c r="E218" s="1273"/>
      <c r="F218" s="1273"/>
      <c r="G218" s="1273"/>
      <c r="H218" s="1273"/>
      <c r="I218" s="1273"/>
      <c r="J218" s="1274"/>
      <c r="K218" s="1275" t="s">
        <v>207</v>
      </c>
      <c r="L218" s="1275" t="s">
        <v>208</v>
      </c>
      <c r="M218" s="482"/>
    </row>
    <row r="219" spans="1:13" ht="15.75" hidden="1">
      <c r="A219" s="908"/>
      <c r="B219" s="909"/>
      <c r="C219" s="1265"/>
      <c r="D219" s="1266" t="s">
        <v>37</v>
      </c>
      <c r="E219" s="1268" t="s">
        <v>7</v>
      </c>
      <c r="F219" s="1269"/>
      <c r="G219" s="1269"/>
      <c r="H219" s="1269"/>
      <c r="I219" s="1269"/>
      <c r="J219" s="1270"/>
      <c r="K219" s="1276"/>
      <c r="L219" s="1278"/>
      <c r="M219" s="482"/>
    </row>
    <row r="220" spans="1:16" ht="15.75" hidden="1">
      <c r="A220" s="1286"/>
      <c r="B220" s="1287"/>
      <c r="C220" s="1265"/>
      <c r="D220" s="1266"/>
      <c r="E220" s="488" t="s">
        <v>209</v>
      </c>
      <c r="F220" s="488" t="s">
        <v>210</v>
      </c>
      <c r="G220" s="488" t="s">
        <v>211</v>
      </c>
      <c r="H220" s="488" t="s">
        <v>212</v>
      </c>
      <c r="I220" s="488" t="s">
        <v>345</v>
      </c>
      <c r="J220" s="488" t="s">
        <v>213</v>
      </c>
      <c r="K220" s="1277"/>
      <c r="L220" s="1279"/>
      <c r="M220" s="1260" t="s">
        <v>501</v>
      </c>
      <c r="N220" s="1260"/>
      <c r="O220" s="1260"/>
      <c r="P220" s="1260"/>
    </row>
    <row r="221" spans="1:16" ht="15" hidden="1">
      <c r="A221" s="1261" t="s">
        <v>6</v>
      </c>
      <c r="B221" s="1262"/>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263" t="s">
        <v>499</v>
      </c>
      <c r="B239" s="1263"/>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258" t="s">
        <v>500</v>
      </c>
      <c r="B240" s="1258"/>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255" t="s">
        <v>520</v>
      </c>
      <c r="H241" s="1255"/>
      <c r="I241" s="1255"/>
      <c r="J241" s="1255"/>
      <c r="K241" s="1255"/>
      <c r="L241" s="1255"/>
      <c r="M241" s="485"/>
      <c r="N241" s="485"/>
      <c r="O241" s="485"/>
      <c r="P241" s="485"/>
    </row>
    <row r="242" spans="1:16" ht="18.75" hidden="1">
      <c r="A242" s="1256" t="s">
        <v>4</v>
      </c>
      <c r="B242" s="1256"/>
      <c r="C242" s="1256"/>
      <c r="D242" s="1256"/>
      <c r="E242" s="470"/>
      <c r="F242" s="470"/>
      <c r="G242" s="499"/>
      <c r="H242" s="1257" t="s">
        <v>521</v>
      </c>
      <c r="I242" s="1257"/>
      <c r="J242" s="1257"/>
      <c r="K242" s="1257"/>
      <c r="L242" s="1257"/>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280" t="s">
        <v>33</v>
      </c>
      <c r="B251" s="1281"/>
      <c r="C251" s="481"/>
      <c r="D251" s="1282" t="s">
        <v>79</v>
      </c>
      <c r="E251" s="1282"/>
      <c r="F251" s="1282"/>
      <c r="G251" s="1282"/>
      <c r="H251" s="1282"/>
      <c r="I251" s="1282"/>
      <c r="J251" s="1282"/>
      <c r="K251" s="1283"/>
      <c r="L251" s="1283"/>
      <c r="M251" s="485"/>
    </row>
    <row r="252" spans="1:13" ht="16.5" hidden="1">
      <c r="A252" s="1246" t="s">
        <v>343</v>
      </c>
      <c r="B252" s="1246"/>
      <c r="C252" s="1246"/>
      <c r="D252" s="1282" t="s">
        <v>215</v>
      </c>
      <c r="E252" s="1282"/>
      <c r="F252" s="1282"/>
      <c r="G252" s="1282"/>
      <c r="H252" s="1282"/>
      <c r="I252" s="1282"/>
      <c r="J252" s="1282"/>
      <c r="K252" s="1284" t="s">
        <v>511</v>
      </c>
      <c r="L252" s="1284"/>
      <c r="M252" s="482"/>
    </row>
    <row r="253" spans="1:13" ht="16.5" hidden="1">
      <c r="A253" s="1246" t="s">
        <v>344</v>
      </c>
      <c r="B253" s="1246"/>
      <c r="C253" s="416"/>
      <c r="D253" s="1285" t="s">
        <v>11</v>
      </c>
      <c r="E253" s="1285"/>
      <c r="F253" s="1285"/>
      <c r="G253" s="1285"/>
      <c r="H253" s="1285"/>
      <c r="I253" s="1285"/>
      <c r="J253" s="1285"/>
      <c r="K253" s="1283"/>
      <c r="L253" s="1283"/>
      <c r="M253" s="485"/>
    </row>
    <row r="254" spans="1:13" ht="15.75" hidden="1">
      <c r="A254" s="437" t="s">
        <v>119</v>
      </c>
      <c r="B254" s="437"/>
      <c r="C254" s="422"/>
      <c r="D254" s="486"/>
      <c r="E254" s="486"/>
      <c r="F254" s="487"/>
      <c r="G254" s="487"/>
      <c r="H254" s="487"/>
      <c r="I254" s="487"/>
      <c r="J254" s="487"/>
      <c r="K254" s="1264"/>
      <c r="L254" s="1264"/>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906" t="s">
        <v>71</v>
      </c>
      <c r="B256" s="907"/>
      <c r="C256" s="1265" t="s">
        <v>38</v>
      </c>
      <c r="D256" s="1271" t="s">
        <v>338</v>
      </c>
      <c r="E256" s="1271"/>
      <c r="F256" s="1271"/>
      <c r="G256" s="1271"/>
      <c r="H256" s="1271"/>
      <c r="I256" s="1271"/>
      <c r="J256" s="1271"/>
      <c r="K256" s="1271"/>
      <c r="L256" s="1271"/>
      <c r="M256" s="485"/>
    </row>
    <row r="257" spans="1:13" ht="15.75" hidden="1">
      <c r="A257" s="908"/>
      <c r="B257" s="909"/>
      <c r="C257" s="1265"/>
      <c r="D257" s="1272" t="s">
        <v>206</v>
      </c>
      <c r="E257" s="1273"/>
      <c r="F257" s="1273"/>
      <c r="G257" s="1273"/>
      <c r="H257" s="1273"/>
      <c r="I257" s="1273"/>
      <c r="J257" s="1274"/>
      <c r="K257" s="1275" t="s">
        <v>207</v>
      </c>
      <c r="L257" s="1275" t="s">
        <v>208</v>
      </c>
      <c r="M257" s="482"/>
    </row>
    <row r="258" spans="1:13" ht="15.75" hidden="1">
      <c r="A258" s="908"/>
      <c r="B258" s="909"/>
      <c r="C258" s="1265"/>
      <c r="D258" s="1266" t="s">
        <v>37</v>
      </c>
      <c r="E258" s="1268" t="s">
        <v>7</v>
      </c>
      <c r="F258" s="1269"/>
      <c r="G258" s="1269"/>
      <c r="H258" s="1269"/>
      <c r="I258" s="1269"/>
      <c r="J258" s="1270"/>
      <c r="K258" s="1276"/>
      <c r="L258" s="1278"/>
      <c r="M258" s="482"/>
    </row>
    <row r="259" spans="1:16" ht="15.75" hidden="1">
      <c r="A259" s="1286"/>
      <c r="B259" s="1287"/>
      <c r="C259" s="1265"/>
      <c r="D259" s="1266"/>
      <c r="E259" s="488" t="s">
        <v>209</v>
      </c>
      <c r="F259" s="488" t="s">
        <v>210</v>
      </c>
      <c r="G259" s="488" t="s">
        <v>211</v>
      </c>
      <c r="H259" s="488" t="s">
        <v>212</v>
      </c>
      <c r="I259" s="488" t="s">
        <v>345</v>
      </c>
      <c r="J259" s="488" t="s">
        <v>213</v>
      </c>
      <c r="K259" s="1277"/>
      <c r="L259" s="1279"/>
      <c r="M259" s="1260" t="s">
        <v>501</v>
      </c>
      <c r="N259" s="1260"/>
      <c r="O259" s="1260"/>
      <c r="P259" s="1260"/>
    </row>
    <row r="260" spans="1:16" ht="15" hidden="1">
      <c r="A260" s="1261" t="s">
        <v>6</v>
      </c>
      <c r="B260" s="1262"/>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263" t="s">
        <v>499</v>
      </c>
      <c r="B278" s="1263"/>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258" t="s">
        <v>500</v>
      </c>
      <c r="B279" s="1258"/>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255" t="s">
        <v>520</v>
      </c>
      <c r="H280" s="1255"/>
      <c r="I280" s="1255"/>
      <c r="J280" s="1255"/>
      <c r="K280" s="1255"/>
      <c r="L280" s="1255"/>
      <c r="M280" s="485"/>
      <c r="N280" s="485"/>
      <c r="O280" s="485"/>
      <c r="P280" s="485"/>
    </row>
    <row r="281" spans="1:16" ht="18.75" hidden="1">
      <c r="A281" s="1256" t="s">
        <v>4</v>
      </c>
      <c r="B281" s="1256"/>
      <c r="C281" s="1256"/>
      <c r="D281" s="1256"/>
      <c r="E281" s="470"/>
      <c r="F281" s="470"/>
      <c r="G281" s="499"/>
      <c r="H281" s="1257" t="s">
        <v>521</v>
      </c>
      <c r="I281" s="1257"/>
      <c r="J281" s="1257"/>
      <c r="K281" s="1257"/>
      <c r="L281" s="1257"/>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80" t="s">
        <v>33</v>
      </c>
      <c r="B293" s="1281"/>
      <c r="C293" s="481"/>
      <c r="D293" s="1282" t="s">
        <v>79</v>
      </c>
      <c r="E293" s="1282"/>
      <c r="F293" s="1282"/>
      <c r="G293" s="1282"/>
      <c r="H293" s="1282"/>
      <c r="I293" s="1282"/>
      <c r="J293" s="1282"/>
      <c r="K293" s="1283"/>
      <c r="L293" s="1283"/>
      <c r="M293" s="485"/>
    </row>
    <row r="294" spans="1:13" ht="16.5" hidden="1">
      <c r="A294" s="1246" t="s">
        <v>343</v>
      </c>
      <c r="B294" s="1246"/>
      <c r="C294" s="1246"/>
      <c r="D294" s="1282" t="s">
        <v>215</v>
      </c>
      <c r="E294" s="1282"/>
      <c r="F294" s="1282"/>
      <c r="G294" s="1282"/>
      <c r="H294" s="1282"/>
      <c r="I294" s="1282"/>
      <c r="J294" s="1282"/>
      <c r="K294" s="1284" t="s">
        <v>512</v>
      </c>
      <c r="L294" s="1284"/>
      <c r="M294" s="482"/>
    </row>
    <row r="295" spans="1:13" ht="16.5" hidden="1">
      <c r="A295" s="1246" t="s">
        <v>344</v>
      </c>
      <c r="B295" s="1246"/>
      <c r="C295" s="416"/>
      <c r="D295" s="1285" t="s">
        <v>11</v>
      </c>
      <c r="E295" s="1285"/>
      <c r="F295" s="1285"/>
      <c r="G295" s="1285"/>
      <c r="H295" s="1285"/>
      <c r="I295" s="1285"/>
      <c r="J295" s="1285"/>
      <c r="K295" s="1283"/>
      <c r="L295" s="1283"/>
      <c r="M295" s="485"/>
    </row>
    <row r="296" spans="1:13" ht="15.75" hidden="1">
      <c r="A296" s="437" t="s">
        <v>119</v>
      </c>
      <c r="B296" s="437"/>
      <c r="C296" s="422"/>
      <c r="D296" s="486"/>
      <c r="E296" s="486"/>
      <c r="F296" s="487"/>
      <c r="G296" s="487"/>
      <c r="H296" s="487"/>
      <c r="I296" s="487"/>
      <c r="J296" s="487"/>
      <c r="K296" s="1264"/>
      <c r="L296" s="1264"/>
      <c r="M296" s="482"/>
    </row>
    <row r="297" spans="1:13" ht="15.75" hidden="1">
      <c r="A297" s="486"/>
      <c r="B297" s="486" t="s">
        <v>94</v>
      </c>
      <c r="C297" s="486"/>
      <c r="D297" s="486"/>
      <c r="E297" s="486"/>
      <c r="F297" s="486"/>
      <c r="G297" s="486"/>
      <c r="H297" s="486"/>
      <c r="I297" s="486"/>
      <c r="J297" s="486"/>
      <c r="K297" s="1267"/>
      <c r="L297" s="1267"/>
      <c r="M297" s="482"/>
    </row>
    <row r="298" spans="1:13" ht="15.75" hidden="1">
      <c r="A298" s="906" t="s">
        <v>71</v>
      </c>
      <c r="B298" s="907"/>
      <c r="C298" s="1265" t="s">
        <v>38</v>
      </c>
      <c r="D298" s="1271" t="s">
        <v>338</v>
      </c>
      <c r="E298" s="1271"/>
      <c r="F298" s="1271"/>
      <c r="G298" s="1271"/>
      <c r="H298" s="1271"/>
      <c r="I298" s="1271"/>
      <c r="J298" s="1271"/>
      <c r="K298" s="1271"/>
      <c r="L298" s="1271"/>
      <c r="M298" s="485"/>
    </row>
    <row r="299" spans="1:13" ht="15.75" hidden="1">
      <c r="A299" s="908"/>
      <c r="B299" s="909"/>
      <c r="C299" s="1265"/>
      <c r="D299" s="1272" t="s">
        <v>206</v>
      </c>
      <c r="E299" s="1273"/>
      <c r="F299" s="1273"/>
      <c r="G299" s="1273"/>
      <c r="H299" s="1273"/>
      <c r="I299" s="1273"/>
      <c r="J299" s="1274"/>
      <c r="K299" s="1275" t="s">
        <v>207</v>
      </c>
      <c r="L299" s="1275" t="s">
        <v>208</v>
      </c>
      <c r="M299" s="482"/>
    </row>
    <row r="300" spans="1:13" ht="15.75" hidden="1">
      <c r="A300" s="908"/>
      <c r="B300" s="909"/>
      <c r="C300" s="1265"/>
      <c r="D300" s="1266" t="s">
        <v>37</v>
      </c>
      <c r="E300" s="1268" t="s">
        <v>7</v>
      </c>
      <c r="F300" s="1269"/>
      <c r="G300" s="1269"/>
      <c r="H300" s="1269"/>
      <c r="I300" s="1269"/>
      <c r="J300" s="1270"/>
      <c r="K300" s="1276"/>
      <c r="L300" s="1278"/>
      <c r="M300" s="482"/>
    </row>
    <row r="301" spans="1:16" ht="15.75" hidden="1">
      <c r="A301" s="1286"/>
      <c r="B301" s="1287"/>
      <c r="C301" s="1265"/>
      <c r="D301" s="1266"/>
      <c r="E301" s="488" t="s">
        <v>209</v>
      </c>
      <c r="F301" s="488" t="s">
        <v>210</v>
      </c>
      <c r="G301" s="488" t="s">
        <v>211</v>
      </c>
      <c r="H301" s="488" t="s">
        <v>212</v>
      </c>
      <c r="I301" s="488" t="s">
        <v>345</v>
      </c>
      <c r="J301" s="488" t="s">
        <v>213</v>
      </c>
      <c r="K301" s="1277"/>
      <c r="L301" s="1279"/>
      <c r="M301" s="1260" t="s">
        <v>501</v>
      </c>
      <c r="N301" s="1260"/>
      <c r="O301" s="1260"/>
      <c r="P301" s="1260"/>
    </row>
    <row r="302" spans="1:16" ht="15" hidden="1">
      <c r="A302" s="1261" t="s">
        <v>6</v>
      </c>
      <c r="B302" s="1262"/>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263" t="s">
        <v>499</v>
      </c>
      <c r="B320" s="1263"/>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258" t="s">
        <v>500</v>
      </c>
      <c r="B321" s="1258"/>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255" t="s">
        <v>520</v>
      </c>
      <c r="H322" s="1255"/>
      <c r="I322" s="1255"/>
      <c r="J322" s="1255"/>
      <c r="K322" s="1255"/>
      <c r="L322" s="1255"/>
      <c r="M322" s="485"/>
      <c r="N322" s="485"/>
      <c r="O322" s="485"/>
      <c r="P322" s="485"/>
    </row>
    <row r="323" spans="1:16" ht="18.75" hidden="1">
      <c r="A323" s="1256" t="s">
        <v>4</v>
      </c>
      <c r="B323" s="1256"/>
      <c r="C323" s="1256"/>
      <c r="D323" s="1256"/>
      <c r="E323" s="470"/>
      <c r="F323" s="470"/>
      <c r="G323" s="499"/>
      <c r="H323" s="1257" t="s">
        <v>521</v>
      </c>
      <c r="I323" s="1257"/>
      <c r="J323" s="1257"/>
      <c r="K323" s="1257"/>
      <c r="L323" s="1257"/>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80" t="s">
        <v>33</v>
      </c>
      <c r="B336" s="1281"/>
      <c r="C336" s="481"/>
      <c r="D336" s="1282" t="s">
        <v>79</v>
      </c>
      <c r="E336" s="1282"/>
      <c r="F336" s="1282"/>
      <c r="G336" s="1282"/>
      <c r="H336" s="1282"/>
      <c r="I336" s="1282"/>
      <c r="J336" s="1282"/>
      <c r="K336" s="1283"/>
      <c r="L336" s="1283"/>
      <c r="M336" s="485"/>
    </row>
    <row r="337" spans="1:13" ht="16.5" hidden="1">
      <c r="A337" s="1246" t="s">
        <v>343</v>
      </c>
      <c r="B337" s="1246"/>
      <c r="C337" s="1246"/>
      <c r="D337" s="1282" t="s">
        <v>215</v>
      </c>
      <c r="E337" s="1282"/>
      <c r="F337" s="1282"/>
      <c r="G337" s="1282"/>
      <c r="H337" s="1282"/>
      <c r="I337" s="1282"/>
      <c r="J337" s="1282"/>
      <c r="K337" s="1284" t="s">
        <v>513</v>
      </c>
      <c r="L337" s="1284"/>
      <c r="M337" s="482"/>
    </row>
    <row r="338" spans="1:13" ht="16.5" hidden="1">
      <c r="A338" s="1246" t="s">
        <v>344</v>
      </c>
      <c r="B338" s="1246"/>
      <c r="C338" s="416"/>
      <c r="D338" s="1285" t="s">
        <v>554</v>
      </c>
      <c r="E338" s="1285"/>
      <c r="F338" s="1285"/>
      <c r="G338" s="1285"/>
      <c r="H338" s="1285"/>
      <c r="I338" s="1285"/>
      <c r="J338" s="1285"/>
      <c r="K338" s="1283"/>
      <c r="L338" s="1283"/>
      <c r="M338" s="485"/>
    </row>
    <row r="339" spans="1:13" ht="15.75" hidden="1">
      <c r="A339" s="437" t="s">
        <v>119</v>
      </c>
      <c r="B339" s="437"/>
      <c r="C339" s="422"/>
      <c r="D339" s="486"/>
      <c r="E339" s="486"/>
      <c r="F339" s="487"/>
      <c r="G339" s="487"/>
      <c r="H339" s="487"/>
      <c r="I339" s="487"/>
      <c r="J339" s="487"/>
      <c r="K339" s="1264"/>
      <c r="L339" s="1264"/>
      <c r="M339" s="482"/>
    </row>
    <row r="340" spans="1:13" ht="15.75" hidden="1">
      <c r="A340" s="486"/>
      <c r="B340" s="486" t="s">
        <v>94</v>
      </c>
      <c r="C340" s="486"/>
      <c r="D340" s="486"/>
      <c r="E340" s="486"/>
      <c r="F340" s="486"/>
      <c r="G340" s="486"/>
      <c r="H340" s="486"/>
      <c r="I340" s="486"/>
      <c r="J340" s="486"/>
      <c r="K340" s="1267"/>
      <c r="L340" s="1267"/>
      <c r="M340" s="482"/>
    </row>
    <row r="341" spans="1:13" ht="15.75" hidden="1">
      <c r="A341" s="906" t="s">
        <v>71</v>
      </c>
      <c r="B341" s="907"/>
      <c r="C341" s="1265" t="s">
        <v>38</v>
      </c>
      <c r="D341" s="1271" t="s">
        <v>338</v>
      </c>
      <c r="E341" s="1271"/>
      <c r="F341" s="1271"/>
      <c r="G341" s="1271"/>
      <c r="H341" s="1271"/>
      <c r="I341" s="1271"/>
      <c r="J341" s="1271"/>
      <c r="K341" s="1271"/>
      <c r="L341" s="1271"/>
      <c r="M341" s="485"/>
    </row>
    <row r="342" spans="1:13" ht="15.75" hidden="1">
      <c r="A342" s="908"/>
      <c r="B342" s="909"/>
      <c r="C342" s="1265"/>
      <c r="D342" s="1272" t="s">
        <v>206</v>
      </c>
      <c r="E342" s="1273"/>
      <c r="F342" s="1273"/>
      <c r="G342" s="1273"/>
      <c r="H342" s="1273"/>
      <c r="I342" s="1273"/>
      <c r="J342" s="1274"/>
      <c r="K342" s="1275" t="s">
        <v>207</v>
      </c>
      <c r="L342" s="1275" t="s">
        <v>208</v>
      </c>
      <c r="M342" s="482"/>
    </row>
    <row r="343" spans="1:13" ht="15.75" hidden="1">
      <c r="A343" s="908"/>
      <c r="B343" s="909"/>
      <c r="C343" s="1265"/>
      <c r="D343" s="1266" t="s">
        <v>37</v>
      </c>
      <c r="E343" s="1268" t="s">
        <v>7</v>
      </c>
      <c r="F343" s="1269"/>
      <c r="G343" s="1269"/>
      <c r="H343" s="1269"/>
      <c r="I343" s="1269"/>
      <c r="J343" s="1270"/>
      <c r="K343" s="1276"/>
      <c r="L343" s="1278"/>
      <c r="M343" s="482"/>
    </row>
    <row r="344" spans="1:16" ht="15.75" hidden="1">
      <c r="A344" s="1286"/>
      <c r="B344" s="1287"/>
      <c r="C344" s="1265"/>
      <c r="D344" s="1266"/>
      <c r="E344" s="488" t="s">
        <v>209</v>
      </c>
      <c r="F344" s="488" t="s">
        <v>210</v>
      </c>
      <c r="G344" s="488" t="s">
        <v>211</v>
      </c>
      <c r="H344" s="488" t="s">
        <v>212</v>
      </c>
      <c r="I344" s="488" t="s">
        <v>345</v>
      </c>
      <c r="J344" s="488" t="s">
        <v>213</v>
      </c>
      <c r="K344" s="1277"/>
      <c r="L344" s="1279"/>
      <c r="M344" s="1260" t="s">
        <v>501</v>
      </c>
      <c r="N344" s="1260"/>
      <c r="O344" s="1260"/>
      <c r="P344" s="1260"/>
    </row>
    <row r="345" spans="1:16" ht="15" hidden="1">
      <c r="A345" s="1261" t="s">
        <v>6</v>
      </c>
      <c r="B345" s="1262"/>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263" t="s">
        <v>499</v>
      </c>
      <c r="B363" s="1263"/>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258" t="s">
        <v>500</v>
      </c>
      <c r="B364" s="1258"/>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255" t="s">
        <v>520</v>
      </c>
      <c r="H365" s="1255"/>
      <c r="I365" s="1255"/>
      <c r="J365" s="1255"/>
      <c r="K365" s="1255"/>
      <c r="L365" s="1255"/>
      <c r="M365" s="485"/>
      <c r="N365" s="485"/>
      <c r="O365" s="485"/>
      <c r="P365" s="485"/>
    </row>
    <row r="366" spans="1:16" ht="18.75" hidden="1">
      <c r="A366" s="1256" t="s">
        <v>4</v>
      </c>
      <c r="B366" s="1256"/>
      <c r="C366" s="1256"/>
      <c r="D366" s="1256"/>
      <c r="E366" s="470"/>
      <c r="F366" s="470"/>
      <c r="G366" s="499"/>
      <c r="H366" s="1257" t="s">
        <v>521</v>
      </c>
      <c r="I366" s="1257"/>
      <c r="J366" s="1257"/>
      <c r="K366" s="1257"/>
      <c r="L366" s="1257"/>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80" t="s">
        <v>33</v>
      </c>
      <c r="B379" s="1281"/>
      <c r="C379" s="481"/>
      <c r="D379" s="1282" t="s">
        <v>79</v>
      </c>
      <c r="E379" s="1282"/>
      <c r="F379" s="1282"/>
      <c r="G379" s="1282"/>
      <c r="H379" s="1282"/>
      <c r="I379" s="1282"/>
      <c r="J379" s="1282"/>
      <c r="K379" s="1283"/>
      <c r="L379" s="1283"/>
      <c r="M379" s="485"/>
    </row>
    <row r="380" spans="1:13" ht="16.5" hidden="1">
      <c r="A380" s="1246" t="s">
        <v>343</v>
      </c>
      <c r="B380" s="1246"/>
      <c r="C380" s="1246"/>
      <c r="D380" s="1282" t="s">
        <v>215</v>
      </c>
      <c r="E380" s="1282"/>
      <c r="F380" s="1282"/>
      <c r="G380" s="1282"/>
      <c r="H380" s="1282"/>
      <c r="I380" s="1282"/>
      <c r="J380" s="1282"/>
      <c r="K380" s="1284" t="s">
        <v>514</v>
      </c>
      <c r="L380" s="1284"/>
      <c r="M380" s="482"/>
    </row>
    <row r="381" spans="1:13" ht="16.5" hidden="1">
      <c r="A381" s="1246" t="s">
        <v>344</v>
      </c>
      <c r="B381" s="1246"/>
      <c r="C381" s="416"/>
      <c r="D381" s="1285" t="s">
        <v>11</v>
      </c>
      <c r="E381" s="1285"/>
      <c r="F381" s="1285"/>
      <c r="G381" s="1285"/>
      <c r="H381" s="1285"/>
      <c r="I381" s="1285"/>
      <c r="J381" s="1285"/>
      <c r="K381" s="1283"/>
      <c r="L381" s="1283"/>
      <c r="M381" s="485"/>
    </row>
    <row r="382" spans="1:13" ht="15.75" hidden="1">
      <c r="A382" s="437" t="s">
        <v>119</v>
      </c>
      <c r="B382" s="437"/>
      <c r="C382" s="422"/>
      <c r="D382" s="486"/>
      <c r="E382" s="486"/>
      <c r="F382" s="487"/>
      <c r="G382" s="487"/>
      <c r="H382" s="487"/>
      <c r="I382" s="487"/>
      <c r="J382" s="487"/>
      <c r="K382" s="1264"/>
      <c r="L382" s="1264"/>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906" t="s">
        <v>71</v>
      </c>
      <c r="B384" s="907"/>
      <c r="C384" s="1265" t="s">
        <v>38</v>
      </c>
      <c r="D384" s="1271" t="s">
        <v>338</v>
      </c>
      <c r="E384" s="1271"/>
      <c r="F384" s="1271"/>
      <c r="G384" s="1271"/>
      <c r="H384" s="1271"/>
      <c r="I384" s="1271"/>
      <c r="J384" s="1271"/>
      <c r="K384" s="1271"/>
      <c r="L384" s="1271"/>
      <c r="M384" s="485"/>
    </row>
    <row r="385" spans="1:13" ht="15.75" hidden="1">
      <c r="A385" s="908"/>
      <c r="B385" s="909"/>
      <c r="C385" s="1265"/>
      <c r="D385" s="1272" t="s">
        <v>206</v>
      </c>
      <c r="E385" s="1273"/>
      <c r="F385" s="1273"/>
      <c r="G385" s="1273"/>
      <c r="H385" s="1273"/>
      <c r="I385" s="1273"/>
      <c r="J385" s="1274"/>
      <c r="K385" s="1275" t="s">
        <v>207</v>
      </c>
      <c r="L385" s="1275" t="s">
        <v>208</v>
      </c>
      <c r="M385" s="482"/>
    </row>
    <row r="386" spans="1:13" ht="15.75" hidden="1">
      <c r="A386" s="908"/>
      <c r="B386" s="909"/>
      <c r="C386" s="1265"/>
      <c r="D386" s="1266" t="s">
        <v>37</v>
      </c>
      <c r="E386" s="1268" t="s">
        <v>7</v>
      </c>
      <c r="F386" s="1269"/>
      <c r="G386" s="1269"/>
      <c r="H386" s="1269"/>
      <c r="I386" s="1269"/>
      <c r="J386" s="1270"/>
      <c r="K386" s="1276"/>
      <c r="L386" s="1278"/>
      <c r="M386" s="482"/>
    </row>
    <row r="387" spans="1:16" ht="15.75" hidden="1">
      <c r="A387" s="1286"/>
      <c r="B387" s="1287"/>
      <c r="C387" s="1265"/>
      <c r="D387" s="1266"/>
      <c r="E387" s="488" t="s">
        <v>209</v>
      </c>
      <c r="F387" s="488" t="s">
        <v>210</v>
      </c>
      <c r="G387" s="488" t="s">
        <v>211</v>
      </c>
      <c r="H387" s="488" t="s">
        <v>212</v>
      </c>
      <c r="I387" s="488" t="s">
        <v>345</v>
      </c>
      <c r="J387" s="488" t="s">
        <v>213</v>
      </c>
      <c r="K387" s="1277"/>
      <c r="L387" s="1279"/>
      <c r="M387" s="1260" t="s">
        <v>501</v>
      </c>
      <c r="N387" s="1260"/>
      <c r="O387" s="1260"/>
      <c r="P387" s="1260"/>
    </row>
    <row r="388" spans="1:16" ht="15" hidden="1">
      <c r="A388" s="1261" t="s">
        <v>6</v>
      </c>
      <c r="B388" s="1262"/>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263" t="s">
        <v>499</v>
      </c>
      <c r="B406" s="1263"/>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258" t="s">
        <v>500</v>
      </c>
      <c r="B407" s="1258"/>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255" t="s">
        <v>520</v>
      </c>
      <c r="H408" s="1255"/>
      <c r="I408" s="1255"/>
      <c r="J408" s="1255"/>
      <c r="K408" s="1255"/>
      <c r="L408" s="1255"/>
      <c r="M408" s="485"/>
      <c r="N408" s="485"/>
      <c r="O408" s="485"/>
      <c r="P408" s="485"/>
    </row>
    <row r="409" spans="1:16" ht="18.75" hidden="1">
      <c r="A409" s="1256" t="s">
        <v>4</v>
      </c>
      <c r="B409" s="1256"/>
      <c r="C409" s="1256"/>
      <c r="D409" s="1256"/>
      <c r="E409" s="470"/>
      <c r="F409" s="470"/>
      <c r="G409" s="499"/>
      <c r="H409" s="1257" t="s">
        <v>521</v>
      </c>
      <c r="I409" s="1257"/>
      <c r="J409" s="1257"/>
      <c r="K409" s="1257"/>
      <c r="L409" s="1257"/>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80" t="s">
        <v>33</v>
      </c>
      <c r="B426" s="1281"/>
      <c r="C426" s="481"/>
      <c r="D426" s="1282" t="s">
        <v>79</v>
      </c>
      <c r="E426" s="1282"/>
      <c r="F426" s="1282"/>
      <c r="G426" s="1282"/>
      <c r="H426" s="1282"/>
      <c r="I426" s="1282"/>
      <c r="J426" s="1282"/>
      <c r="K426" s="1283"/>
      <c r="L426" s="1283"/>
      <c r="M426" s="485"/>
    </row>
    <row r="427" spans="1:13" ht="16.5" hidden="1">
      <c r="A427" s="1246" t="s">
        <v>343</v>
      </c>
      <c r="B427" s="1246"/>
      <c r="C427" s="1246"/>
      <c r="D427" s="1282" t="s">
        <v>215</v>
      </c>
      <c r="E427" s="1282"/>
      <c r="F427" s="1282"/>
      <c r="G427" s="1282"/>
      <c r="H427" s="1282"/>
      <c r="I427" s="1282"/>
      <c r="J427" s="1282"/>
      <c r="K427" s="1284" t="s">
        <v>515</v>
      </c>
      <c r="L427" s="1284"/>
      <c r="M427" s="482"/>
    </row>
    <row r="428" spans="1:13" ht="16.5" hidden="1">
      <c r="A428" s="1246" t="s">
        <v>344</v>
      </c>
      <c r="B428" s="1246"/>
      <c r="C428" s="416"/>
      <c r="D428" s="1285" t="s">
        <v>11</v>
      </c>
      <c r="E428" s="1285"/>
      <c r="F428" s="1285"/>
      <c r="G428" s="1285"/>
      <c r="H428" s="1285"/>
      <c r="I428" s="1285"/>
      <c r="J428" s="1285"/>
      <c r="K428" s="1283"/>
      <c r="L428" s="1283"/>
      <c r="M428" s="485"/>
    </row>
    <row r="429" spans="1:13" ht="15.75" hidden="1">
      <c r="A429" s="437" t="s">
        <v>119</v>
      </c>
      <c r="B429" s="437"/>
      <c r="C429" s="422"/>
      <c r="D429" s="486"/>
      <c r="E429" s="486"/>
      <c r="F429" s="487"/>
      <c r="G429" s="487"/>
      <c r="H429" s="487"/>
      <c r="I429" s="487"/>
      <c r="J429" s="487"/>
      <c r="K429" s="1264"/>
      <c r="L429" s="1264"/>
      <c r="M429" s="482"/>
    </row>
    <row r="430" spans="1:13" ht="15.75" hidden="1">
      <c r="A430" s="486"/>
      <c r="B430" s="486" t="s">
        <v>94</v>
      </c>
      <c r="C430" s="486"/>
      <c r="D430" s="486"/>
      <c r="E430" s="486"/>
      <c r="F430" s="486"/>
      <c r="G430" s="486"/>
      <c r="H430" s="486"/>
      <c r="I430" s="486"/>
      <c r="J430" s="486"/>
      <c r="K430" s="1267"/>
      <c r="L430" s="1267"/>
      <c r="M430" s="482"/>
    </row>
    <row r="431" spans="1:13" ht="15.75" hidden="1">
      <c r="A431" s="906" t="s">
        <v>71</v>
      </c>
      <c r="B431" s="907"/>
      <c r="C431" s="1265" t="s">
        <v>38</v>
      </c>
      <c r="D431" s="1271" t="s">
        <v>338</v>
      </c>
      <c r="E431" s="1271"/>
      <c r="F431" s="1271"/>
      <c r="G431" s="1271"/>
      <c r="H431" s="1271"/>
      <c r="I431" s="1271"/>
      <c r="J431" s="1271"/>
      <c r="K431" s="1271"/>
      <c r="L431" s="1271"/>
      <c r="M431" s="485"/>
    </row>
    <row r="432" spans="1:13" ht="15.75" hidden="1">
      <c r="A432" s="908"/>
      <c r="B432" s="909"/>
      <c r="C432" s="1265"/>
      <c r="D432" s="1272" t="s">
        <v>206</v>
      </c>
      <c r="E432" s="1273"/>
      <c r="F432" s="1273"/>
      <c r="G432" s="1273"/>
      <c r="H432" s="1273"/>
      <c r="I432" s="1273"/>
      <c r="J432" s="1274"/>
      <c r="K432" s="1275" t="s">
        <v>207</v>
      </c>
      <c r="L432" s="1275" t="s">
        <v>208</v>
      </c>
      <c r="M432" s="482"/>
    </row>
    <row r="433" spans="1:13" ht="15.75" hidden="1">
      <c r="A433" s="908"/>
      <c r="B433" s="909"/>
      <c r="C433" s="1265"/>
      <c r="D433" s="1266" t="s">
        <v>37</v>
      </c>
      <c r="E433" s="1268" t="s">
        <v>7</v>
      </c>
      <c r="F433" s="1269"/>
      <c r="G433" s="1269"/>
      <c r="H433" s="1269"/>
      <c r="I433" s="1269"/>
      <c r="J433" s="1270"/>
      <c r="K433" s="1276"/>
      <c r="L433" s="1278"/>
      <c r="M433" s="482"/>
    </row>
    <row r="434" spans="1:16" ht="15.75" hidden="1">
      <c r="A434" s="1286"/>
      <c r="B434" s="1287"/>
      <c r="C434" s="1265"/>
      <c r="D434" s="1266"/>
      <c r="E434" s="488" t="s">
        <v>209</v>
      </c>
      <c r="F434" s="488" t="s">
        <v>210</v>
      </c>
      <c r="G434" s="488" t="s">
        <v>211</v>
      </c>
      <c r="H434" s="488" t="s">
        <v>212</v>
      </c>
      <c r="I434" s="488" t="s">
        <v>345</v>
      </c>
      <c r="J434" s="488" t="s">
        <v>213</v>
      </c>
      <c r="K434" s="1277"/>
      <c r="L434" s="1279"/>
      <c r="M434" s="1260" t="s">
        <v>501</v>
      </c>
      <c r="N434" s="1260"/>
      <c r="O434" s="1260"/>
      <c r="P434" s="1260"/>
    </row>
    <row r="435" spans="1:16" ht="15" hidden="1">
      <c r="A435" s="1261" t="s">
        <v>6</v>
      </c>
      <c r="B435" s="1262"/>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263" t="s">
        <v>499</v>
      </c>
      <c r="B453" s="1263"/>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258" t="s">
        <v>500</v>
      </c>
      <c r="B454" s="1258"/>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255" t="s">
        <v>520</v>
      </c>
      <c r="H455" s="1255"/>
      <c r="I455" s="1255"/>
      <c r="J455" s="1255"/>
      <c r="K455" s="1255"/>
      <c r="L455" s="1255"/>
      <c r="M455" s="485"/>
      <c r="N455" s="485"/>
      <c r="O455" s="485"/>
      <c r="P455" s="485"/>
    </row>
    <row r="456" spans="1:16" ht="18.75" hidden="1">
      <c r="A456" s="1256" t="s">
        <v>4</v>
      </c>
      <c r="B456" s="1256"/>
      <c r="C456" s="1256"/>
      <c r="D456" s="1256"/>
      <c r="E456" s="470"/>
      <c r="F456" s="470"/>
      <c r="G456" s="499"/>
      <c r="H456" s="1257" t="s">
        <v>521</v>
      </c>
      <c r="I456" s="1257"/>
      <c r="J456" s="1257"/>
      <c r="K456" s="1257"/>
      <c r="L456" s="1257"/>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80" t="s">
        <v>33</v>
      </c>
      <c r="B468" s="1281"/>
      <c r="C468" s="481"/>
      <c r="D468" s="1282" t="s">
        <v>79</v>
      </c>
      <c r="E468" s="1282"/>
      <c r="F468" s="1282"/>
      <c r="G468" s="1282"/>
      <c r="H468" s="1282"/>
      <c r="I468" s="1282"/>
      <c r="J468" s="1282"/>
      <c r="K468" s="1283"/>
      <c r="L468" s="1283"/>
      <c r="M468" s="485"/>
    </row>
    <row r="469" spans="1:13" ht="16.5" hidden="1">
      <c r="A469" s="1246" t="s">
        <v>343</v>
      </c>
      <c r="B469" s="1246"/>
      <c r="C469" s="1246"/>
      <c r="D469" s="1282" t="s">
        <v>215</v>
      </c>
      <c r="E469" s="1282"/>
      <c r="F469" s="1282"/>
      <c r="G469" s="1282"/>
      <c r="H469" s="1282"/>
      <c r="I469" s="1282"/>
      <c r="J469" s="1282"/>
      <c r="K469" s="1284" t="s">
        <v>516</v>
      </c>
      <c r="L469" s="1284"/>
      <c r="M469" s="482"/>
    </row>
    <row r="470" spans="1:13" ht="16.5" hidden="1">
      <c r="A470" s="1246" t="s">
        <v>344</v>
      </c>
      <c r="B470" s="1246"/>
      <c r="C470" s="416"/>
      <c r="D470" s="1285" t="s">
        <v>11</v>
      </c>
      <c r="E470" s="1285"/>
      <c r="F470" s="1285"/>
      <c r="G470" s="1285"/>
      <c r="H470" s="1285"/>
      <c r="I470" s="1285"/>
      <c r="J470" s="1285"/>
      <c r="K470" s="1283"/>
      <c r="L470" s="1283"/>
      <c r="M470" s="485"/>
    </row>
    <row r="471" spans="1:13" ht="15.75" hidden="1">
      <c r="A471" s="437" t="s">
        <v>119</v>
      </c>
      <c r="B471" s="437"/>
      <c r="C471" s="422"/>
      <c r="D471" s="486"/>
      <c r="E471" s="486"/>
      <c r="F471" s="487"/>
      <c r="G471" s="487"/>
      <c r="H471" s="487"/>
      <c r="I471" s="487"/>
      <c r="J471" s="487"/>
      <c r="K471" s="1264"/>
      <c r="L471" s="1264"/>
      <c r="M471" s="482"/>
    </row>
    <row r="472" spans="1:13" ht="15.75" hidden="1">
      <c r="A472" s="486"/>
      <c r="B472" s="486" t="s">
        <v>94</v>
      </c>
      <c r="C472" s="486"/>
      <c r="D472" s="486"/>
      <c r="E472" s="486"/>
      <c r="F472" s="486"/>
      <c r="G472" s="486"/>
      <c r="H472" s="486"/>
      <c r="I472" s="486"/>
      <c r="J472" s="486"/>
      <c r="K472" s="1267"/>
      <c r="L472" s="1267"/>
      <c r="M472" s="482"/>
    </row>
    <row r="473" spans="1:13" ht="15.75" hidden="1">
      <c r="A473" s="906" t="s">
        <v>71</v>
      </c>
      <c r="B473" s="907"/>
      <c r="C473" s="1265" t="s">
        <v>38</v>
      </c>
      <c r="D473" s="1271" t="s">
        <v>338</v>
      </c>
      <c r="E473" s="1271"/>
      <c r="F473" s="1271"/>
      <c r="G473" s="1271"/>
      <c r="H473" s="1271"/>
      <c r="I473" s="1271"/>
      <c r="J473" s="1271"/>
      <c r="K473" s="1271"/>
      <c r="L473" s="1271"/>
      <c r="M473" s="485"/>
    </row>
    <row r="474" spans="1:13" ht="15.75" hidden="1">
      <c r="A474" s="908"/>
      <c r="B474" s="909"/>
      <c r="C474" s="1265"/>
      <c r="D474" s="1272" t="s">
        <v>206</v>
      </c>
      <c r="E474" s="1273"/>
      <c r="F474" s="1273"/>
      <c r="G474" s="1273"/>
      <c r="H474" s="1273"/>
      <c r="I474" s="1273"/>
      <c r="J474" s="1274"/>
      <c r="K474" s="1275" t="s">
        <v>207</v>
      </c>
      <c r="L474" s="1275" t="s">
        <v>208</v>
      </c>
      <c r="M474" s="482"/>
    </row>
    <row r="475" spans="1:13" ht="15.75" hidden="1">
      <c r="A475" s="908"/>
      <c r="B475" s="909"/>
      <c r="C475" s="1265"/>
      <c r="D475" s="1266" t="s">
        <v>37</v>
      </c>
      <c r="E475" s="1268" t="s">
        <v>7</v>
      </c>
      <c r="F475" s="1269"/>
      <c r="G475" s="1269"/>
      <c r="H475" s="1269"/>
      <c r="I475" s="1269"/>
      <c r="J475" s="1270"/>
      <c r="K475" s="1276"/>
      <c r="L475" s="1278"/>
      <c r="M475" s="482"/>
    </row>
    <row r="476" spans="1:16" ht="15.75" hidden="1">
      <c r="A476" s="1286"/>
      <c r="B476" s="1287"/>
      <c r="C476" s="1265"/>
      <c r="D476" s="1266"/>
      <c r="E476" s="488" t="s">
        <v>209</v>
      </c>
      <c r="F476" s="488" t="s">
        <v>210</v>
      </c>
      <c r="G476" s="488" t="s">
        <v>211</v>
      </c>
      <c r="H476" s="488" t="s">
        <v>212</v>
      </c>
      <c r="I476" s="488" t="s">
        <v>345</v>
      </c>
      <c r="J476" s="488" t="s">
        <v>213</v>
      </c>
      <c r="K476" s="1277"/>
      <c r="L476" s="1279"/>
      <c r="M476" s="1260" t="s">
        <v>501</v>
      </c>
      <c r="N476" s="1260"/>
      <c r="O476" s="1260"/>
      <c r="P476" s="1260"/>
    </row>
    <row r="477" spans="1:16" ht="15" hidden="1">
      <c r="A477" s="1261" t="s">
        <v>6</v>
      </c>
      <c r="B477" s="1262"/>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263" t="s">
        <v>499</v>
      </c>
      <c r="B495" s="1263"/>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258" t="s">
        <v>500</v>
      </c>
      <c r="B496" s="1258"/>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255" t="s">
        <v>520</v>
      </c>
      <c r="H497" s="1255"/>
      <c r="I497" s="1255"/>
      <c r="J497" s="1255"/>
      <c r="K497" s="1255"/>
      <c r="L497" s="1255"/>
      <c r="M497" s="485"/>
      <c r="N497" s="485"/>
      <c r="O497" s="485"/>
      <c r="P497" s="485"/>
    </row>
    <row r="498" spans="1:16" ht="18.75" hidden="1">
      <c r="A498" s="1256" t="s">
        <v>4</v>
      </c>
      <c r="B498" s="1256"/>
      <c r="C498" s="1256"/>
      <c r="D498" s="1256"/>
      <c r="E498" s="470"/>
      <c r="F498" s="470"/>
      <c r="G498" s="499"/>
      <c r="H498" s="1257" t="s">
        <v>521</v>
      </c>
      <c r="I498" s="1257"/>
      <c r="J498" s="1257"/>
      <c r="K498" s="1257"/>
      <c r="L498" s="1257"/>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80" t="s">
        <v>33</v>
      </c>
      <c r="B511" s="1281"/>
      <c r="C511" s="481"/>
      <c r="D511" s="1282" t="s">
        <v>79</v>
      </c>
      <c r="E511" s="1282"/>
      <c r="F511" s="1282"/>
      <c r="G511" s="1282"/>
      <c r="H511" s="1282"/>
      <c r="I511" s="1282"/>
      <c r="J511" s="1282"/>
      <c r="K511" s="1283"/>
      <c r="L511" s="1283"/>
      <c r="M511" s="485"/>
    </row>
    <row r="512" spans="1:13" ht="16.5" hidden="1">
      <c r="A512" s="1246" t="s">
        <v>343</v>
      </c>
      <c r="B512" s="1246"/>
      <c r="C512" s="1246"/>
      <c r="D512" s="1282" t="s">
        <v>215</v>
      </c>
      <c r="E512" s="1282"/>
      <c r="F512" s="1282"/>
      <c r="G512" s="1282"/>
      <c r="H512" s="1282"/>
      <c r="I512" s="1282"/>
      <c r="J512" s="1282"/>
      <c r="K512" s="1284" t="s">
        <v>517</v>
      </c>
      <c r="L512" s="1284"/>
      <c r="M512" s="482"/>
    </row>
    <row r="513" spans="1:13" ht="16.5" hidden="1">
      <c r="A513" s="1246" t="s">
        <v>344</v>
      </c>
      <c r="B513" s="1246"/>
      <c r="C513" s="416"/>
      <c r="D513" s="1285" t="s">
        <v>554</v>
      </c>
      <c r="E513" s="1285"/>
      <c r="F513" s="1285"/>
      <c r="G513" s="1285"/>
      <c r="H513" s="1285"/>
      <c r="I513" s="1285"/>
      <c r="J513" s="1285"/>
      <c r="K513" s="1283"/>
      <c r="L513" s="1283"/>
      <c r="M513" s="485"/>
    </row>
    <row r="514" spans="1:13" ht="15.75" hidden="1">
      <c r="A514" s="437" t="s">
        <v>119</v>
      </c>
      <c r="B514" s="437"/>
      <c r="C514" s="422"/>
      <c r="D514" s="486"/>
      <c r="E514" s="486"/>
      <c r="F514" s="487"/>
      <c r="G514" s="487"/>
      <c r="H514" s="487"/>
      <c r="I514" s="487"/>
      <c r="J514" s="487"/>
      <c r="K514" s="1264"/>
      <c r="L514" s="1264"/>
      <c r="M514" s="482"/>
    </row>
    <row r="515" spans="1:13" ht="15.75" hidden="1">
      <c r="A515" s="486"/>
      <c r="B515" s="486" t="s">
        <v>94</v>
      </c>
      <c r="C515" s="486"/>
      <c r="D515" s="486"/>
      <c r="E515" s="486"/>
      <c r="F515" s="486"/>
      <c r="G515" s="486"/>
      <c r="H515" s="486"/>
      <c r="I515" s="486"/>
      <c r="J515" s="486"/>
      <c r="K515" s="1267"/>
      <c r="L515" s="1267"/>
      <c r="M515" s="482"/>
    </row>
    <row r="516" spans="1:13" ht="15.75" hidden="1">
      <c r="A516" s="906" t="s">
        <v>71</v>
      </c>
      <c r="B516" s="907"/>
      <c r="C516" s="1265" t="s">
        <v>38</v>
      </c>
      <c r="D516" s="1271" t="s">
        <v>338</v>
      </c>
      <c r="E516" s="1271"/>
      <c r="F516" s="1271"/>
      <c r="G516" s="1271"/>
      <c r="H516" s="1271"/>
      <c r="I516" s="1271"/>
      <c r="J516" s="1271"/>
      <c r="K516" s="1271"/>
      <c r="L516" s="1271"/>
      <c r="M516" s="485"/>
    </row>
    <row r="517" spans="1:13" ht="15.75" hidden="1">
      <c r="A517" s="908"/>
      <c r="B517" s="909"/>
      <c r="C517" s="1265"/>
      <c r="D517" s="1272" t="s">
        <v>206</v>
      </c>
      <c r="E517" s="1273"/>
      <c r="F517" s="1273"/>
      <c r="G517" s="1273"/>
      <c r="H517" s="1273"/>
      <c r="I517" s="1273"/>
      <c r="J517" s="1274"/>
      <c r="K517" s="1275" t="s">
        <v>207</v>
      </c>
      <c r="L517" s="1275" t="s">
        <v>208</v>
      </c>
      <c r="M517" s="482"/>
    </row>
    <row r="518" spans="1:13" ht="15.75" hidden="1">
      <c r="A518" s="908"/>
      <c r="B518" s="909"/>
      <c r="C518" s="1265"/>
      <c r="D518" s="1266" t="s">
        <v>37</v>
      </c>
      <c r="E518" s="1268" t="s">
        <v>7</v>
      </c>
      <c r="F518" s="1269"/>
      <c r="G518" s="1269"/>
      <c r="H518" s="1269"/>
      <c r="I518" s="1269"/>
      <c r="J518" s="1270"/>
      <c r="K518" s="1276"/>
      <c r="L518" s="1278"/>
      <c r="M518" s="482"/>
    </row>
    <row r="519" spans="1:16" ht="15.75" hidden="1">
      <c r="A519" s="1286"/>
      <c r="B519" s="1287"/>
      <c r="C519" s="1265"/>
      <c r="D519" s="1266"/>
      <c r="E519" s="488" t="s">
        <v>209</v>
      </c>
      <c r="F519" s="488" t="s">
        <v>210</v>
      </c>
      <c r="G519" s="488" t="s">
        <v>211</v>
      </c>
      <c r="H519" s="488" t="s">
        <v>212</v>
      </c>
      <c r="I519" s="488" t="s">
        <v>345</v>
      </c>
      <c r="J519" s="488" t="s">
        <v>213</v>
      </c>
      <c r="K519" s="1277"/>
      <c r="L519" s="1279"/>
      <c r="M519" s="1260" t="s">
        <v>501</v>
      </c>
      <c r="N519" s="1260"/>
      <c r="O519" s="1260"/>
      <c r="P519" s="1260"/>
    </row>
    <row r="520" spans="1:16" ht="15" hidden="1">
      <c r="A520" s="1261" t="s">
        <v>6</v>
      </c>
      <c r="B520" s="1262"/>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263" t="s">
        <v>499</v>
      </c>
      <c r="B538" s="1263"/>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258" t="s">
        <v>500</v>
      </c>
      <c r="B539" s="1258"/>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255" t="s">
        <v>520</v>
      </c>
      <c r="H540" s="1255"/>
      <c r="I540" s="1255"/>
      <c r="J540" s="1255"/>
      <c r="K540" s="1255"/>
      <c r="L540" s="1255"/>
      <c r="M540" s="485"/>
      <c r="N540" s="485"/>
      <c r="O540" s="485"/>
      <c r="P540" s="485"/>
    </row>
    <row r="541" spans="1:16" ht="18.75" hidden="1">
      <c r="A541" s="1256" t="s">
        <v>4</v>
      </c>
      <c r="B541" s="1256"/>
      <c r="C541" s="1256"/>
      <c r="D541" s="1256"/>
      <c r="E541" s="470"/>
      <c r="F541" s="470"/>
      <c r="G541" s="499"/>
      <c r="H541" s="1257" t="s">
        <v>521</v>
      </c>
      <c r="I541" s="1257"/>
      <c r="J541" s="1257"/>
      <c r="K541" s="1257"/>
      <c r="L541" s="1257"/>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E8:J8"/>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G280:L280"/>
    <mergeCell ref="A281:D281"/>
    <mergeCell ref="H281:L281"/>
    <mergeCell ref="A278:B278"/>
    <mergeCell ref="A279:B279"/>
    <mergeCell ref="D258:D259"/>
    <mergeCell ref="E258:J258"/>
    <mergeCell ref="A295:B295"/>
    <mergeCell ref="D295:J295"/>
    <mergeCell ref="K295:L295"/>
    <mergeCell ref="G322:L322"/>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C516:C519"/>
    <mergeCell ref="D518:D519"/>
    <mergeCell ref="K515:L515"/>
    <mergeCell ref="E518:J518"/>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s>
  <printOptions/>
  <pageMargins left="0.2362204724409449" right="0" top="0.1968503937007874" bottom="0" header="0.1968503937007874" footer="0.1968503937007874"/>
  <pageSetup horizontalDpi="600" verticalDpi="600" orientation="landscape" paperSize="9" scale="85"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106"/>
  <sheetViews>
    <sheetView showZeros="0" tabSelected="1" zoomScale="105" zoomScaleNormal="105" zoomScaleSheetLayoutView="100" workbookViewId="0" topLeftCell="A4">
      <selection activeCell="H15" sqref="H15"/>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234" t="s">
        <v>83</v>
      </c>
      <c r="F1" s="1234"/>
      <c r="G1" s="1234"/>
      <c r="H1" s="1234"/>
      <c r="I1" s="1234"/>
      <c r="J1" s="1234"/>
      <c r="K1" s="1234"/>
      <c r="L1" s="1234"/>
      <c r="M1" s="1234"/>
      <c r="N1" s="1234"/>
      <c r="O1" s="1234"/>
      <c r="P1" s="411" t="s">
        <v>576</v>
      </c>
      <c r="Q1" s="411"/>
      <c r="R1" s="411"/>
      <c r="S1" s="411"/>
    </row>
    <row r="2" spans="1:19" ht="17.25" customHeight="1">
      <c r="A2" s="1316" t="s">
        <v>343</v>
      </c>
      <c r="B2" s="1316"/>
      <c r="C2" s="1316"/>
      <c r="D2" s="1316"/>
      <c r="E2" s="1233" t="s">
        <v>42</v>
      </c>
      <c r="F2" s="1233"/>
      <c r="G2" s="1233"/>
      <c r="H2" s="1233"/>
      <c r="I2" s="1233"/>
      <c r="J2" s="1233"/>
      <c r="K2" s="1233"/>
      <c r="L2" s="1233"/>
      <c r="M2" s="1233"/>
      <c r="N2" s="1233"/>
      <c r="O2" s="1233"/>
      <c r="P2" s="1317" t="str">
        <f>'Thong tin'!B4</f>
        <v>Cục Thi hành án dân sự tỉnh Lâm Đồng </v>
      </c>
      <c r="Q2" s="1317"/>
      <c r="R2" s="1317"/>
      <c r="S2" s="1317"/>
    </row>
    <row r="3" spans="1:19" ht="19.5" customHeight="1">
      <c r="A3" s="1316" t="s">
        <v>344</v>
      </c>
      <c r="B3" s="1316"/>
      <c r="C3" s="1316"/>
      <c r="D3" s="1316"/>
      <c r="E3" s="1312" t="str">
        <f>'Thong tin'!B3</f>
        <v>03 tháng / năm 2017</v>
      </c>
      <c r="F3" s="1312"/>
      <c r="G3" s="1312"/>
      <c r="H3" s="1312"/>
      <c r="I3" s="1312"/>
      <c r="J3" s="1312"/>
      <c r="K3" s="1312"/>
      <c r="L3" s="1312"/>
      <c r="M3" s="1312"/>
      <c r="N3" s="1312"/>
      <c r="O3" s="1312"/>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322" t="s">
        <v>411</v>
      </c>
      <c r="Q4" s="1322"/>
      <c r="R4" s="1322"/>
      <c r="S4" s="1322"/>
    </row>
    <row r="5" spans="2:19" ht="21.75" customHeight="1">
      <c r="B5" s="450"/>
      <c r="C5" s="450"/>
      <c r="Q5" s="502" t="s">
        <v>342</v>
      </c>
      <c r="R5" s="503"/>
      <c r="S5" s="503"/>
    </row>
    <row r="6" spans="1:19" ht="19.5" customHeight="1">
      <c r="A6" s="1265" t="s">
        <v>72</v>
      </c>
      <c r="B6" s="1265"/>
      <c r="C6" s="1315" t="s">
        <v>217</v>
      </c>
      <c r="D6" s="1315"/>
      <c r="E6" s="1315"/>
      <c r="F6" s="1313" t="s">
        <v>134</v>
      </c>
      <c r="G6" s="1313" t="s">
        <v>218</v>
      </c>
      <c r="H6" s="1314" t="s">
        <v>137</v>
      </c>
      <c r="I6" s="1314"/>
      <c r="J6" s="1314"/>
      <c r="K6" s="1314"/>
      <c r="L6" s="1314"/>
      <c r="M6" s="1314"/>
      <c r="N6" s="1314"/>
      <c r="O6" s="1314"/>
      <c r="P6" s="1314"/>
      <c r="Q6" s="1314"/>
      <c r="R6" s="1315" t="s">
        <v>353</v>
      </c>
      <c r="S6" s="1315" t="s">
        <v>579</v>
      </c>
    </row>
    <row r="7" spans="1:19" s="411" customFormat="1" ht="27" customHeight="1">
      <c r="A7" s="1265"/>
      <c r="B7" s="1265"/>
      <c r="C7" s="1315" t="s">
        <v>51</v>
      </c>
      <c r="D7" s="1323" t="s">
        <v>7</v>
      </c>
      <c r="E7" s="1323"/>
      <c r="F7" s="1313"/>
      <c r="G7" s="1313"/>
      <c r="H7" s="1313" t="s">
        <v>137</v>
      </c>
      <c r="I7" s="1315" t="s">
        <v>138</v>
      </c>
      <c r="J7" s="1315"/>
      <c r="K7" s="1315"/>
      <c r="L7" s="1315"/>
      <c r="M7" s="1315"/>
      <c r="N7" s="1315"/>
      <c r="O7" s="1315"/>
      <c r="P7" s="1315"/>
      <c r="Q7" s="1313" t="s">
        <v>151</v>
      </c>
      <c r="R7" s="1315"/>
      <c r="S7" s="1315"/>
    </row>
    <row r="8" spans="1:19" ht="21.75" customHeight="1">
      <c r="A8" s="1265"/>
      <c r="B8" s="1265"/>
      <c r="C8" s="1315"/>
      <c r="D8" s="1323" t="s">
        <v>220</v>
      </c>
      <c r="E8" s="1323" t="s">
        <v>221</v>
      </c>
      <c r="F8" s="1313"/>
      <c r="G8" s="1313"/>
      <c r="H8" s="1313"/>
      <c r="I8" s="1313" t="s">
        <v>578</v>
      </c>
      <c r="J8" s="1323" t="s">
        <v>7</v>
      </c>
      <c r="K8" s="1323"/>
      <c r="L8" s="1323"/>
      <c r="M8" s="1323"/>
      <c r="N8" s="1323"/>
      <c r="O8" s="1323"/>
      <c r="P8" s="1323"/>
      <c r="Q8" s="1313"/>
      <c r="R8" s="1315"/>
      <c r="S8" s="1315"/>
    </row>
    <row r="9" spans="1:19" ht="84" customHeight="1">
      <c r="A9" s="1265"/>
      <c r="B9" s="1265"/>
      <c r="C9" s="1315"/>
      <c r="D9" s="1323"/>
      <c r="E9" s="1323"/>
      <c r="F9" s="1313"/>
      <c r="G9" s="1313"/>
      <c r="H9" s="1313"/>
      <c r="I9" s="1313"/>
      <c r="J9" s="504" t="s">
        <v>222</v>
      </c>
      <c r="K9" s="504" t="s">
        <v>223</v>
      </c>
      <c r="L9" s="505" t="s">
        <v>142</v>
      </c>
      <c r="M9" s="505" t="s">
        <v>224</v>
      </c>
      <c r="N9" s="505" t="s">
        <v>146</v>
      </c>
      <c r="O9" s="505" t="s">
        <v>354</v>
      </c>
      <c r="P9" s="505" t="s">
        <v>150</v>
      </c>
      <c r="Q9" s="1313"/>
      <c r="R9" s="1315"/>
      <c r="S9" s="1315"/>
    </row>
    <row r="10" spans="1:19" ht="22.5" customHeight="1">
      <c r="A10" s="1324" t="s">
        <v>6</v>
      </c>
      <c r="B10" s="1325"/>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19" ht="25.5" customHeight="1">
      <c r="A11" s="1326" t="s">
        <v>37</v>
      </c>
      <c r="B11" s="1327"/>
      <c r="C11" s="751">
        <f aca="true" t="shared" si="0" ref="C11:K11">C13+C28</f>
        <v>7756</v>
      </c>
      <c r="D11" s="751">
        <f t="shared" si="0"/>
        <v>5330</v>
      </c>
      <c r="E11" s="751">
        <f t="shared" si="0"/>
        <v>2426</v>
      </c>
      <c r="F11" s="751">
        <f t="shared" si="0"/>
        <v>23</v>
      </c>
      <c r="G11" s="751">
        <f t="shared" si="0"/>
        <v>0</v>
      </c>
      <c r="H11" s="751">
        <f t="shared" si="0"/>
        <v>7733</v>
      </c>
      <c r="I11" s="751">
        <f t="shared" si="0"/>
        <v>5303</v>
      </c>
      <c r="J11" s="751">
        <f t="shared" si="0"/>
        <v>1519</v>
      </c>
      <c r="K11" s="751">
        <f t="shared" si="0"/>
        <v>90</v>
      </c>
      <c r="L11" s="751">
        <f>I11-J11-K11-M11-N11-O11-P11</f>
        <v>3605</v>
      </c>
      <c r="M11" s="751">
        <f aca="true" t="shared" si="1" ref="M11:R11">M13+M28</f>
        <v>46</v>
      </c>
      <c r="N11" s="751">
        <f t="shared" si="1"/>
        <v>12</v>
      </c>
      <c r="O11" s="751">
        <f t="shared" si="1"/>
        <v>3</v>
      </c>
      <c r="P11" s="751">
        <f t="shared" si="1"/>
        <v>28</v>
      </c>
      <c r="Q11" s="751">
        <f t="shared" si="1"/>
        <v>2430</v>
      </c>
      <c r="R11" s="751">
        <f t="shared" si="1"/>
        <v>6124</v>
      </c>
      <c r="S11" s="737">
        <f>(J11+K11)/I11</f>
        <v>0.3034131623609278</v>
      </c>
    </row>
    <row r="12" spans="1:19" ht="25.5" customHeight="1">
      <c r="A12" s="730"/>
      <c r="B12" s="733"/>
      <c r="C12" s="752">
        <f aca="true" t="shared" si="2" ref="C12:C97">D12+E12</f>
        <v>0</v>
      </c>
      <c r="D12" s="751">
        <f>D11-'01'!C12-'02'!C12</f>
        <v>0</v>
      </c>
      <c r="E12" s="751">
        <f>E11-'01'!C13-'02'!C13</f>
        <v>0</v>
      </c>
      <c r="F12" s="751">
        <f>F11-'01'!C14-'02'!C14</f>
        <v>0</v>
      </c>
      <c r="G12" s="751"/>
      <c r="H12" s="752">
        <f>C12-F12</f>
        <v>0</v>
      </c>
      <c r="I12" s="752">
        <f>H12-Q12</f>
        <v>0</v>
      </c>
      <c r="J12" s="751">
        <f>J11-'01'!C18-'02'!C18</f>
        <v>0</v>
      </c>
      <c r="K12" s="751">
        <f>K11-'01'!C19-'02'!C19</f>
        <v>0</v>
      </c>
      <c r="L12" s="760">
        <f>I12-J12-K12-M12-N12-O12-P12</f>
        <v>0</v>
      </c>
      <c r="M12" s="751">
        <f>M11-'01'!C21-'02'!C21</f>
        <v>0</v>
      </c>
      <c r="N12" s="751">
        <f>N11-'01'!C22-'02'!C22</f>
        <v>0</v>
      </c>
      <c r="O12" s="751">
        <f>O11-'01'!C23-'02'!C23</f>
        <v>0</v>
      </c>
      <c r="P12" s="751">
        <f>P11-'01'!C24-'02'!C24</f>
        <v>0</v>
      </c>
      <c r="Q12" s="751">
        <f>Q11-'01'!C25-'02'!C25</f>
        <v>0</v>
      </c>
      <c r="R12" s="752">
        <f>H12-J12-K12</f>
        <v>0</v>
      </c>
      <c r="S12" s="737"/>
    </row>
    <row r="13" spans="1:19" ht="25.5" customHeight="1">
      <c r="A13" s="707" t="s">
        <v>0</v>
      </c>
      <c r="B13" s="708" t="s">
        <v>677</v>
      </c>
      <c r="C13" s="752">
        <f>C14+C15+C16+C17+C18+C19+C20+C21+C22+C23+C24+C25+C26+C27</f>
        <v>128</v>
      </c>
      <c r="D13" s="752">
        <f aca="true" t="shared" si="3" ref="D13:R13">D14+D15+D16+D17+D18+D19+D20+D21+D22+D23+D24+D25+D26+D27</f>
        <v>74</v>
      </c>
      <c r="E13" s="752">
        <f t="shared" si="3"/>
        <v>54</v>
      </c>
      <c r="F13" s="752">
        <f t="shared" si="3"/>
        <v>1</v>
      </c>
      <c r="G13" s="752">
        <f t="shared" si="3"/>
        <v>0</v>
      </c>
      <c r="H13" s="752">
        <f t="shared" si="3"/>
        <v>127</v>
      </c>
      <c r="I13" s="752">
        <f t="shared" si="3"/>
        <v>94</v>
      </c>
      <c r="J13" s="752">
        <f t="shared" si="3"/>
        <v>14</v>
      </c>
      <c r="K13" s="752">
        <f t="shared" si="3"/>
        <v>0</v>
      </c>
      <c r="L13" s="752">
        <f t="shared" si="3"/>
        <v>73</v>
      </c>
      <c r="M13" s="752">
        <f t="shared" si="3"/>
        <v>1</v>
      </c>
      <c r="N13" s="752">
        <f t="shared" si="3"/>
        <v>0</v>
      </c>
      <c r="O13" s="752">
        <f t="shared" si="3"/>
        <v>0</v>
      </c>
      <c r="P13" s="752">
        <f t="shared" si="3"/>
        <v>3</v>
      </c>
      <c r="Q13" s="752">
        <f t="shared" si="3"/>
        <v>33</v>
      </c>
      <c r="R13" s="752">
        <f t="shared" si="3"/>
        <v>113</v>
      </c>
      <c r="S13" s="737">
        <f aca="true" t="shared" si="4" ref="S13:S77">(J13+K13)/I13</f>
        <v>0.14893617021276595</v>
      </c>
    </row>
    <row r="14" spans="1:19" ht="20.25" customHeight="1">
      <c r="A14" s="709" t="s">
        <v>52</v>
      </c>
      <c r="B14" s="710" t="s">
        <v>663</v>
      </c>
      <c r="C14" s="753">
        <f t="shared" si="2"/>
        <v>3</v>
      </c>
      <c r="D14" s="775"/>
      <c r="E14" s="775">
        <v>3</v>
      </c>
      <c r="F14" s="775"/>
      <c r="G14" s="775"/>
      <c r="H14" s="753">
        <f>C14-F14</f>
        <v>3</v>
      </c>
      <c r="I14" s="753">
        <f>H14-Q14</f>
        <v>3</v>
      </c>
      <c r="J14" s="775">
        <v>1</v>
      </c>
      <c r="K14" s="775"/>
      <c r="L14" s="776">
        <f>I14-J14-K14-M14-N14-O14-P14</f>
        <v>2</v>
      </c>
      <c r="M14" s="775"/>
      <c r="N14" s="775"/>
      <c r="O14" s="775"/>
      <c r="P14" s="775"/>
      <c r="Q14" s="776"/>
      <c r="R14" s="753">
        <f>H14-J14-K14</f>
        <v>2</v>
      </c>
      <c r="S14" s="798">
        <f t="shared" si="4"/>
        <v>0.3333333333333333</v>
      </c>
    </row>
    <row r="15" spans="1:19" ht="20.25" customHeight="1">
      <c r="A15" s="709" t="s">
        <v>53</v>
      </c>
      <c r="B15" s="710" t="s">
        <v>679</v>
      </c>
      <c r="C15" s="753">
        <f t="shared" si="2"/>
        <v>5</v>
      </c>
      <c r="D15" s="775">
        <v>2</v>
      </c>
      <c r="E15" s="775">
        <v>3</v>
      </c>
      <c r="F15" s="775"/>
      <c r="G15" s="775"/>
      <c r="H15" s="753">
        <f aca="true" t="shared" si="5" ref="H15:H79">C15-F15</f>
        <v>5</v>
      </c>
      <c r="I15" s="753">
        <f aca="true" t="shared" si="6" ref="I15:I97">H15-Q15</f>
        <v>4</v>
      </c>
      <c r="J15" s="775"/>
      <c r="K15" s="775"/>
      <c r="L15" s="776">
        <f aca="true" t="shared" si="7" ref="L15:L79">I15-J15-K15-M15-N15-O15-P15</f>
        <v>4</v>
      </c>
      <c r="M15" s="775"/>
      <c r="N15" s="775"/>
      <c r="O15" s="775"/>
      <c r="P15" s="775"/>
      <c r="Q15" s="776">
        <v>1</v>
      </c>
      <c r="R15" s="753">
        <f aca="true" t="shared" si="8" ref="R15:R97">H15-J15-K15</f>
        <v>5</v>
      </c>
      <c r="S15" s="798">
        <f t="shared" si="4"/>
        <v>0</v>
      </c>
    </row>
    <row r="16" spans="1:19" ht="20.25" customHeight="1">
      <c r="A16" s="709" t="s">
        <v>58</v>
      </c>
      <c r="B16" s="710" t="s">
        <v>680</v>
      </c>
      <c r="C16" s="753">
        <f t="shared" si="2"/>
        <v>8</v>
      </c>
      <c r="D16" s="775">
        <v>5</v>
      </c>
      <c r="E16" s="775">
        <v>3</v>
      </c>
      <c r="F16" s="775"/>
      <c r="G16" s="775"/>
      <c r="H16" s="753">
        <f t="shared" si="5"/>
        <v>8</v>
      </c>
      <c r="I16" s="753">
        <f t="shared" si="6"/>
        <v>3</v>
      </c>
      <c r="J16" s="775"/>
      <c r="K16" s="775"/>
      <c r="L16" s="776">
        <f t="shared" si="7"/>
        <v>3</v>
      </c>
      <c r="M16" s="775"/>
      <c r="N16" s="775"/>
      <c r="O16" s="775"/>
      <c r="P16" s="775"/>
      <c r="Q16" s="776">
        <v>5</v>
      </c>
      <c r="R16" s="753">
        <f t="shared" si="8"/>
        <v>8</v>
      </c>
      <c r="S16" s="798">
        <f t="shared" si="4"/>
        <v>0</v>
      </c>
    </row>
    <row r="17" spans="1:19" ht="20.25" customHeight="1">
      <c r="A17" s="709" t="s">
        <v>73</v>
      </c>
      <c r="B17" s="710" t="s">
        <v>792</v>
      </c>
      <c r="C17" s="753">
        <f t="shared" si="2"/>
        <v>3</v>
      </c>
      <c r="D17" s="775">
        <v>1</v>
      </c>
      <c r="E17" s="775">
        <v>2</v>
      </c>
      <c r="F17" s="775"/>
      <c r="G17" s="775"/>
      <c r="H17" s="753">
        <f t="shared" si="5"/>
        <v>3</v>
      </c>
      <c r="I17" s="753">
        <f t="shared" si="6"/>
        <v>3</v>
      </c>
      <c r="J17" s="775">
        <v>2</v>
      </c>
      <c r="K17" s="775"/>
      <c r="L17" s="776">
        <f t="shared" si="7"/>
        <v>1</v>
      </c>
      <c r="M17" s="775"/>
      <c r="N17" s="775"/>
      <c r="O17" s="775"/>
      <c r="P17" s="775"/>
      <c r="Q17" s="776"/>
      <c r="R17" s="753">
        <f t="shared" si="8"/>
        <v>1</v>
      </c>
      <c r="S17" s="798">
        <f t="shared" si="4"/>
        <v>0.6666666666666666</v>
      </c>
    </row>
    <row r="18" spans="1:19" ht="20.25" customHeight="1">
      <c r="A18" s="709" t="s">
        <v>74</v>
      </c>
      <c r="B18" s="710" t="s">
        <v>681</v>
      </c>
      <c r="C18" s="753">
        <f t="shared" si="2"/>
        <v>5</v>
      </c>
      <c r="D18" s="775">
        <v>5</v>
      </c>
      <c r="E18" s="775"/>
      <c r="F18" s="775"/>
      <c r="G18" s="775"/>
      <c r="H18" s="753">
        <f t="shared" si="5"/>
        <v>5</v>
      </c>
      <c r="I18" s="753">
        <f t="shared" si="6"/>
        <v>4</v>
      </c>
      <c r="J18" s="775"/>
      <c r="K18" s="775"/>
      <c r="L18" s="776">
        <f t="shared" si="7"/>
        <v>4</v>
      </c>
      <c r="M18" s="775"/>
      <c r="N18" s="775"/>
      <c r="O18" s="775"/>
      <c r="P18" s="775"/>
      <c r="Q18" s="776">
        <v>1</v>
      </c>
      <c r="R18" s="753">
        <f t="shared" si="8"/>
        <v>5</v>
      </c>
      <c r="S18" s="798">
        <f t="shared" si="4"/>
        <v>0</v>
      </c>
    </row>
    <row r="19" spans="1:19" ht="20.25" customHeight="1">
      <c r="A19" s="709" t="s">
        <v>75</v>
      </c>
      <c r="B19" s="710" t="s">
        <v>682</v>
      </c>
      <c r="C19" s="753">
        <f t="shared" si="2"/>
        <v>6</v>
      </c>
      <c r="D19" s="775"/>
      <c r="E19" s="775">
        <v>6</v>
      </c>
      <c r="F19" s="775"/>
      <c r="G19" s="775"/>
      <c r="H19" s="753">
        <f t="shared" si="5"/>
        <v>6</v>
      </c>
      <c r="I19" s="753">
        <f t="shared" si="6"/>
        <v>6</v>
      </c>
      <c r="J19" s="775"/>
      <c r="K19" s="775"/>
      <c r="L19" s="776">
        <f t="shared" si="7"/>
        <v>6</v>
      </c>
      <c r="M19" s="775"/>
      <c r="N19" s="775"/>
      <c r="O19" s="775"/>
      <c r="P19" s="775"/>
      <c r="Q19" s="776"/>
      <c r="R19" s="753">
        <f t="shared" si="8"/>
        <v>6</v>
      </c>
      <c r="S19" s="798">
        <f t="shared" si="4"/>
        <v>0</v>
      </c>
    </row>
    <row r="20" spans="1:19" ht="20.25" customHeight="1">
      <c r="A20" s="709" t="s">
        <v>76</v>
      </c>
      <c r="B20" s="710" t="s">
        <v>683</v>
      </c>
      <c r="C20" s="753">
        <f t="shared" si="2"/>
        <v>20</v>
      </c>
      <c r="D20" s="775">
        <v>18</v>
      </c>
      <c r="E20" s="775">
        <v>2</v>
      </c>
      <c r="F20" s="775">
        <v>1</v>
      </c>
      <c r="G20" s="775"/>
      <c r="H20" s="753">
        <f t="shared" si="5"/>
        <v>19</v>
      </c>
      <c r="I20" s="753">
        <f t="shared" si="6"/>
        <v>9</v>
      </c>
      <c r="J20" s="775">
        <v>1</v>
      </c>
      <c r="K20" s="775"/>
      <c r="L20" s="776">
        <f t="shared" si="7"/>
        <v>8</v>
      </c>
      <c r="M20" s="775"/>
      <c r="N20" s="775"/>
      <c r="O20" s="775"/>
      <c r="P20" s="775"/>
      <c r="Q20" s="776">
        <v>10</v>
      </c>
      <c r="R20" s="753">
        <f t="shared" si="8"/>
        <v>18</v>
      </c>
      <c r="S20" s="798">
        <f t="shared" si="4"/>
        <v>0.1111111111111111</v>
      </c>
    </row>
    <row r="21" spans="1:19" ht="20.25" customHeight="1">
      <c r="A21" s="709" t="s">
        <v>77</v>
      </c>
      <c r="B21" s="710" t="s">
        <v>684</v>
      </c>
      <c r="C21" s="753">
        <f t="shared" si="2"/>
        <v>20</v>
      </c>
      <c r="D21" s="775">
        <v>10</v>
      </c>
      <c r="E21" s="775">
        <v>10</v>
      </c>
      <c r="F21" s="775"/>
      <c r="G21" s="775"/>
      <c r="H21" s="753">
        <f t="shared" si="5"/>
        <v>20</v>
      </c>
      <c r="I21" s="753">
        <f t="shared" si="6"/>
        <v>19</v>
      </c>
      <c r="J21" s="775"/>
      <c r="K21" s="775"/>
      <c r="L21" s="776">
        <f t="shared" si="7"/>
        <v>19</v>
      </c>
      <c r="M21" s="775"/>
      <c r="N21" s="775"/>
      <c r="O21" s="775"/>
      <c r="P21" s="775"/>
      <c r="Q21" s="776">
        <v>1</v>
      </c>
      <c r="R21" s="753">
        <f t="shared" si="8"/>
        <v>20</v>
      </c>
      <c r="S21" s="798">
        <f t="shared" si="4"/>
        <v>0</v>
      </c>
    </row>
    <row r="22" spans="1:19" ht="20.25" customHeight="1">
      <c r="A22" s="709" t="s">
        <v>78</v>
      </c>
      <c r="B22" s="710" t="s">
        <v>662</v>
      </c>
      <c r="C22" s="753">
        <f t="shared" si="2"/>
        <v>20</v>
      </c>
      <c r="D22" s="775">
        <v>8</v>
      </c>
      <c r="E22" s="775">
        <v>12</v>
      </c>
      <c r="F22" s="775"/>
      <c r="G22" s="775"/>
      <c r="H22" s="753">
        <f t="shared" si="5"/>
        <v>20</v>
      </c>
      <c r="I22" s="753">
        <f t="shared" si="6"/>
        <v>19</v>
      </c>
      <c r="J22" s="775">
        <v>2</v>
      </c>
      <c r="K22" s="775"/>
      <c r="L22" s="776">
        <f t="shared" si="7"/>
        <v>17</v>
      </c>
      <c r="M22" s="775"/>
      <c r="N22" s="775"/>
      <c r="O22" s="775"/>
      <c r="P22" s="775"/>
      <c r="Q22" s="776">
        <v>1</v>
      </c>
      <c r="R22" s="753">
        <f t="shared" si="8"/>
        <v>18</v>
      </c>
      <c r="S22" s="798">
        <f t="shared" si="4"/>
        <v>0.10526315789473684</v>
      </c>
    </row>
    <row r="23" spans="1:19" ht="20.25" customHeight="1">
      <c r="A23" s="709" t="s">
        <v>101</v>
      </c>
      <c r="B23" s="710" t="s">
        <v>685</v>
      </c>
      <c r="C23" s="753">
        <f t="shared" si="2"/>
        <v>13</v>
      </c>
      <c r="D23" s="775">
        <v>9</v>
      </c>
      <c r="E23" s="775">
        <v>4</v>
      </c>
      <c r="F23" s="775"/>
      <c r="G23" s="775"/>
      <c r="H23" s="753">
        <f t="shared" si="5"/>
        <v>13</v>
      </c>
      <c r="I23" s="753">
        <f t="shared" si="6"/>
        <v>7</v>
      </c>
      <c r="J23" s="775"/>
      <c r="K23" s="775"/>
      <c r="L23" s="776">
        <f t="shared" si="7"/>
        <v>7</v>
      </c>
      <c r="M23" s="775"/>
      <c r="N23" s="775"/>
      <c r="O23" s="775"/>
      <c r="P23" s="775"/>
      <c r="Q23" s="776">
        <v>6</v>
      </c>
      <c r="R23" s="753">
        <f t="shared" si="8"/>
        <v>13</v>
      </c>
      <c r="S23" s="798">
        <f t="shared" si="4"/>
        <v>0</v>
      </c>
    </row>
    <row r="24" spans="1:19" ht="20.25" customHeight="1">
      <c r="A24" s="709" t="s">
        <v>102</v>
      </c>
      <c r="B24" s="710" t="s">
        <v>795</v>
      </c>
      <c r="C24" s="753">
        <f t="shared" si="2"/>
        <v>3</v>
      </c>
      <c r="D24" s="775"/>
      <c r="E24" s="775">
        <v>3</v>
      </c>
      <c r="F24" s="775"/>
      <c r="G24" s="775"/>
      <c r="H24" s="753">
        <f t="shared" si="5"/>
        <v>3</v>
      </c>
      <c r="I24" s="753">
        <f t="shared" si="6"/>
        <v>3</v>
      </c>
      <c r="J24" s="775"/>
      <c r="K24" s="775"/>
      <c r="L24" s="776"/>
      <c r="M24" s="775"/>
      <c r="N24" s="775"/>
      <c r="O24" s="775"/>
      <c r="P24" s="775"/>
      <c r="Q24" s="776"/>
      <c r="R24" s="753">
        <f t="shared" si="8"/>
        <v>3</v>
      </c>
      <c r="S24" s="798">
        <f t="shared" si="4"/>
        <v>0</v>
      </c>
    </row>
    <row r="25" spans="1:19" ht="20.25" customHeight="1">
      <c r="A25" s="709" t="s">
        <v>103</v>
      </c>
      <c r="B25" s="710" t="s">
        <v>686</v>
      </c>
      <c r="C25" s="753">
        <f t="shared" si="2"/>
        <v>6</v>
      </c>
      <c r="D25" s="775">
        <v>3</v>
      </c>
      <c r="E25" s="775">
        <v>3</v>
      </c>
      <c r="F25" s="775"/>
      <c r="G25" s="775"/>
      <c r="H25" s="753">
        <f t="shared" si="5"/>
        <v>6</v>
      </c>
      <c r="I25" s="753">
        <f t="shared" si="6"/>
        <v>4</v>
      </c>
      <c r="J25" s="775">
        <v>2</v>
      </c>
      <c r="K25" s="775"/>
      <c r="L25" s="776">
        <f t="shared" si="7"/>
        <v>1</v>
      </c>
      <c r="M25" s="775">
        <v>1</v>
      </c>
      <c r="N25" s="775"/>
      <c r="O25" s="775"/>
      <c r="P25" s="775"/>
      <c r="Q25" s="776">
        <v>2</v>
      </c>
      <c r="R25" s="753">
        <f t="shared" si="8"/>
        <v>4</v>
      </c>
      <c r="S25" s="798">
        <f t="shared" si="4"/>
        <v>0.5</v>
      </c>
    </row>
    <row r="26" spans="1:19" ht="20.25" customHeight="1">
      <c r="A26" s="709" t="s">
        <v>104</v>
      </c>
      <c r="B26" s="710" t="s">
        <v>687</v>
      </c>
      <c r="C26" s="753">
        <f t="shared" si="2"/>
        <v>12</v>
      </c>
      <c r="D26" s="775">
        <v>11</v>
      </c>
      <c r="E26" s="775">
        <v>1</v>
      </c>
      <c r="F26" s="775"/>
      <c r="G26" s="775"/>
      <c r="H26" s="753">
        <f t="shared" si="5"/>
        <v>12</v>
      </c>
      <c r="I26" s="753">
        <f t="shared" si="6"/>
        <v>8</v>
      </c>
      <c r="J26" s="775">
        <v>4</v>
      </c>
      <c r="K26" s="775"/>
      <c r="L26" s="776">
        <f t="shared" si="7"/>
        <v>1</v>
      </c>
      <c r="M26" s="775"/>
      <c r="N26" s="775"/>
      <c r="O26" s="855"/>
      <c r="P26" s="775">
        <v>3</v>
      </c>
      <c r="Q26" s="776">
        <v>4</v>
      </c>
      <c r="R26" s="753">
        <f t="shared" si="8"/>
        <v>8</v>
      </c>
      <c r="S26" s="798">
        <f t="shared" si="4"/>
        <v>0.5</v>
      </c>
    </row>
    <row r="27" spans="1:19" ht="20.25" customHeight="1">
      <c r="A27" s="709" t="s">
        <v>105</v>
      </c>
      <c r="B27" s="710" t="s">
        <v>688</v>
      </c>
      <c r="C27" s="753">
        <f t="shared" si="2"/>
        <v>4</v>
      </c>
      <c r="D27" s="775">
        <v>2</v>
      </c>
      <c r="E27" s="775">
        <v>2</v>
      </c>
      <c r="F27" s="775"/>
      <c r="G27" s="775"/>
      <c r="H27" s="753">
        <f t="shared" si="5"/>
        <v>4</v>
      </c>
      <c r="I27" s="753">
        <f t="shared" si="6"/>
        <v>2</v>
      </c>
      <c r="J27" s="775">
        <v>2</v>
      </c>
      <c r="K27" s="775"/>
      <c r="L27" s="776">
        <f t="shared" si="7"/>
        <v>0</v>
      </c>
      <c r="M27" s="775"/>
      <c r="N27" s="775"/>
      <c r="O27" s="775"/>
      <c r="P27" s="775"/>
      <c r="Q27" s="776">
        <v>2</v>
      </c>
      <c r="R27" s="753">
        <f t="shared" si="8"/>
        <v>2</v>
      </c>
      <c r="S27" s="798">
        <f t="shared" si="4"/>
        <v>1</v>
      </c>
    </row>
    <row r="28" spans="1:19" ht="20.25" customHeight="1">
      <c r="A28" s="711" t="s">
        <v>1</v>
      </c>
      <c r="B28" s="712" t="s">
        <v>19</v>
      </c>
      <c r="C28" s="752">
        <f t="shared" si="2"/>
        <v>7628</v>
      </c>
      <c r="D28" s="752">
        <f aca="true" t="shared" si="9" ref="D28:R28">D29+D39+D49+D52+D57+D65+D71+D75+D82+D87+D91+D95</f>
        <v>5256</v>
      </c>
      <c r="E28" s="752">
        <f t="shared" si="9"/>
        <v>2372</v>
      </c>
      <c r="F28" s="752">
        <f t="shared" si="9"/>
        <v>22</v>
      </c>
      <c r="G28" s="752">
        <f t="shared" si="9"/>
        <v>0</v>
      </c>
      <c r="H28" s="752">
        <f t="shared" si="9"/>
        <v>7606</v>
      </c>
      <c r="I28" s="752">
        <f t="shared" si="9"/>
        <v>5209</v>
      </c>
      <c r="J28" s="752">
        <f t="shared" si="9"/>
        <v>1505</v>
      </c>
      <c r="K28" s="752">
        <f t="shared" si="9"/>
        <v>90</v>
      </c>
      <c r="L28" s="752">
        <f t="shared" si="9"/>
        <v>3529</v>
      </c>
      <c r="M28" s="752">
        <f t="shared" si="9"/>
        <v>45</v>
      </c>
      <c r="N28" s="752">
        <f t="shared" si="9"/>
        <v>12</v>
      </c>
      <c r="O28" s="752">
        <f t="shared" si="9"/>
        <v>3</v>
      </c>
      <c r="P28" s="752">
        <f t="shared" si="9"/>
        <v>25</v>
      </c>
      <c r="Q28" s="752">
        <f t="shared" si="9"/>
        <v>2397</v>
      </c>
      <c r="R28" s="752">
        <f t="shared" si="9"/>
        <v>6011</v>
      </c>
      <c r="S28" s="409">
        <f t="shared" si="4"/>
        <v>0.306200806296794</v>
      </c>
    </row>
    <row r="29" spans="1:20" ht="20.25" customHeight="1">
      <c r="A29" s="711" t="s">
        <v>52</v>
      </c>
      <c r="B29" s="712" t="s">
        <v>689</v>
      </c>
      <c r="C29" s="753">
        <f t="shared" si="2"/>
        <v>1620</v>
      </c>
      <c r="D29" s="753">
        <f>D30+D31+D32+D33+D34+D35+D36+D37+D38</f>
        <v>1125</v>
      </c>
      <c r="E29" s="753">
        <f aca="true" t="shared" si="10" ref="E29:R29">E30+E31+E32+E33+E34+E35+E36+E37+E38</f>
        <v>495</v>
      </c>
      <c r="F29" s="753">
        <f t="shared" si="10"/>
        <v>3</v>
      </c>
      <c r="G29" s="753">
        <f t="shared" si="10"/>
        <v>0</v>
      </c>
      <c r="H29" s="753">
        <f t="shared" si="10"/>
        <v>1617</v>
      </c>
      <c r="I29" s="753">
        <f t="shared" si="10"/>
        <v>1013</v>
      </c>
      <c r="J29" s="753">
        <f t="shared" si="10"/>
        <v>283</v>
      </c>
      <c r="K29" s="753">
        <f t="shared" si="10"/>
        <v>28</v>
      </c>
      <c r="L29" s="753">
        <f t="shared" si="10"/>
        <v>658</v>
      </c>
      <c r="M29" s="753">
        <f t="shared" si="10"/>
        <v>18</v>
      </c>
      <c r="N29" s="753">
        <f t="shared" si="10"/>
        <v>3</v>
      </c>
      <c r="O29" s="753">
        <f t="shared" si="10"/>
        <v>0</v>
      </c>
      <c r="P29" s="753">
        <f t="shared" si="10"/>
        <v>23</v>
      </c>
      <c r="Q29" s="753">
        <f t="shared" si="10"/>
        <v>604</v>
      </c>
      <c r="R29" s="753">
        <f t="shared" si="10"/>
        <v>1306</v>
      </c>
      <c r="S29" s="409">
        <f t="shared" si="4"/>
        <v>0.3070088845014807</v>
      </c>
      <c r="T29" s="26" t="s">
        <v>805</v>
      </c>
    </row>
    <row r="30" spans="1:19" ht="20.25" customHeight="1">
      <c r="A30" s="709" t="s">
        <v>54</v>
      </c>
      <c r="B30" s="713" t="s">
        <v>802</v>
      </c>
      <c r="C30" s="753">
        <f t="shared" si="2"/>
        <v>20</v>
      </c>
      <c r="D30" s="777">
        <v>10</v>
      </c>
      <c r="E30" s="778">
        <v>10</v>
      </c>
      <c r="F30" s="778">
        <v>0</v>
      </c>
      <c r="G30" s="778"/>
      <c r="H30" s="753">
        <f t="shared" si="5"/>
        <v>20</v>
      </c>
      <c r="I30" s="753">
        <f t="shared" si="6"/>
        <v>11</v>
      </c>
      <c r="J30" s="778">
        <v>8</v>
      </c>
      <c r="K30" s="778" t="s">
        <v>676</v>
      </c>
      <c r="L30" s="776">
        <f t="shared" si="7"/>
        <v>3</v>
      </c>
      <c r="M30" s="778">
        <v>0</v>
      </c>
      <c r="N30" s="778" t="s">
        <v>676</v>
      </c>
      <c r="O30" s="778" t="s">
        <v>676</v>
      </c>
      <c r="P30" s="778" t="s">
        <v>676</v>
      </c>
      <c r="Q30" s="779">
        <v>9</v>
      </c>
      <c r="R30" s="753">
        <f t="shared" si="8"/>
        <v>12</v>
      </c>
      <c r="S30" s="409">
        <f t="shared" si="4"/>
        <v>0.7272727272727273</v>
      </c>
    </row>
    <row r="31" spans="1:19" ht="20.25" customHeight="1">
      <c r="A31" s="709" t="s">
        <v>55</v>
      </c>
      <c r="B31" s="713" t="s">
        <v>691</v>
      </c>
      <c r="C31" s="753">
        <f t="shared" si="2"/>
        <v>176</v>
      </c>
      <c r="D31" s="777">
        <v>122</v>
      </c>
      <c r="E31" s="778">
        <v>54</v>
      </c>
      <c r="F31" s="778">
        <v>0</v>
      </c>
      <c r="G31" s="778">
        <v>0</v>
      </c>
      <c r="H31" s="753">
        <f t="shared" si="5"/>
        <v>176</v>
      </c>
      <c r="I31" s="753">
        <f t="shared" si="6"/>
        <v>95</v>
      </c>
      <c r="J31" s="778">
        <v>49</v>
      </c>
      <c r="K31" s="778">
        <v>0</v>
      </c>
      <c r="L31" s="776">
        <f t="shared" si="7"/>
        <v>43</v>
      </c>
      <c r="M31" s="778">
        <v>3</v>
      </c>
      <c r="N31" s="778">
        <v>0</v>
      </c>
      <c r="O31" s="778">
        <v>0</v>
      </c>
      <c r="P31" s="778">
        <v>0</v>
      </c>
      <c r="Q31" s="779">
        <v>81</v>
      </c>
      <c r="R31" s="753">
        <f t="shared" si="8"/>
        <v>127</v>
      </c>
      <c r="S31" s="409">
        <f t="shared" si="4"/>
        <v>0.5157894736842106</v>
      </c>
    </row>
    <row r="32" spans="1:19" ht="20.25" customHeight="1">
      <c r="A32" s="709" t="s">
        <v>141</v>
      </c>
      <c r="B32" s="713" t="s">
        <v>692</v>
      </c>
      <c r="C32" s="753">
        <f t="shared" si="2"/>
        <v>193</v>
      </c>
      <c r="D32" s="777">
        <v>141</v>
      </c>
      <c r="E32" s="778">
        <v>52</v>
      </c>
      <c r="F32" s="778">
        <v>0</v>
      </c>
      <c r="G32" s="778"/>
      <c r="H32" s="753">
        <f t="shared" si="5"/>
        <v>193</v>
      </c>
      <c r="I32" s="753">
        <f t="shared" si="6"/>
        <v>126</v>
      </c>
      <c r="J32" s="778">
        <v>28</v>
      </c>
      <c r="K32" s="778">
        <v>11</v>
      </c>
      <c r="L32" s="776">
        <f t="shared" si="7"/>
        <v>79</v>
      </c>
      <c r="M32" s="778">
        <v>2</v>
      </c>
      <c r="N32" s="778"/>
      <c r="O32" s="778"/>
      <c r="P32" s="778">
        <v>6</v>
      </c>
      <c r="Q32" s="779">
        <v>67</v>
      </c>
      <c r="R32" s="753">
        <f t="shared" si="8"/>
        <v>154</v>
      </c>
      <c r="S32" s="409">
        <f t="shared" si="4"/>
        <v>0.30952380952380953</v>
      </c>
    </row>
    <row r="33" spans="1:19" ht="20.25" customHeight="1">
      <c r="A33" s="709" t="s">
        <v>143</v>
      </c>
      <c r="B33" s="713" t="s">
        <v>694</v>
      </c>
      <c r="C33" s="753">
        <f t="shared" si="2"/>
        <v>201</v>
      </c>
      <c r="D33" s="777">
        <v>135</v>
      </c>
      <c r="E33" s="778">
        <v>66</v>
      </c>
      <c r="F33" s="778">
        <v>0</v>
      </c>
      <c r="G33" s="778">
        <v>0</v>
      </c>
      <c r="H33" s="753">
        <f t="shared" si="5"/>
        <v>201</v>
      </c>
      <c r="I33" s="753">
        <f t="shared" si="6"/>
        <v>133</v>
      </c>
      <c r="J33" s="778">
        <v>31</v>
      </c>
      <c r="K33" s="778">
        <v>1</v>
      </c>
      <c r="L33" s="776">
        <f t="shared" si="7"/>
        <v>98</v>
      </c>
      <c r="M33" s="778">
        <v>0</v>
      </c>
      <c r="N33" s="778">
        <v>0</v>
      </c>
      <c r="O33" s="778">
        <v>0</v>
      </c>
      <c r="P33" s="778">
        <v>3</v>
      </c>
      <c r="Q33" s="779">
        <v>68</v>
      </c>
      <c r="R33" s="753">
        <f t="shared" si="8"/>
        <v>169</v>
      </c>
      <c r="S33" s="409">
        <f t="shared" si="4"/>
        <v>0.24060150375939848</v>
      </c>
    </row>
    <row r="34" spans="1:19" ht="20.25" customHeight="1">
      <c r="A34" s="709" t="s">
        <v>145</v>
      </c>
      <c r="B34" s="713" t="s">
        <v>695</v>
      </c>
      <c r="C34" s="753">
        <f t="shared" si="2"/>
        <v>286</v>
      </c>
      <c r="D34" s="777">
        <v>220</v>
      </c>
      <c r="E34" s="778">
        <v>66</v>
      </c>
      <c r="F34" s="778">
        <v>0</v>
      </c>
      <c r="G34" s="778"/>
      <c r="H34" s="753">
        <f t="shared" si="5"/>
        <v>286</v>
      </c>
      <c r="I34" s="753">
        <f t="shared" si="6"/>
        <v>168</v>
      </c>
      <c r="J34" s="778">
        <v>19</v>
      </c>
      <c r="K34" s="778">
        <v>0</v>
      </c>
      <c r="L34" s="776">
        <f t="shared" si="7"/>
        <v>131</v>
      </c>
      <c r="M34" s="778">
        <v>7</v>
      </c>
      <c r="N34" s="778"/>
      <c r="O34" s="778"/>
      <c r="P34" s="778">
        <v>11</v>
      </c>
      <c r="Q34" s="779">
        <v>118</v>
      </c>
      <c r="R34" s="753">
        <f t="shared" si="8"/>
        <v>267</v>
      </c>
      <c r="S34" s="409">
        <f t="shared" si="4"/>
        <v>0.1130952380952381</v>
      </c>
    </row>
    <row r="35" spans="1:19" ht="20.25" customHeight="1">
      <c r="A35" s="709" t="s">
        <v>147</v>
      </c>
      <c r="B35" s="713" t="s">
        <v>696</v>
      </c>
      <c r="C35" s="753">
        <f t="shared" si="2"/>
        <v>195</v>
      </c>
      <c r="D35" s="777">
        <v>122</v>
      </c>
      <c r="E35" s="778">
        <v>73</v>
      </c>
      <c r="F35" s="778">
        <v>0</v>
      </c>
      <c r="G35" s="778">
        <v>0</v>
      </c>
      <c r="H35" s="753">
        <f t="shared" si="5"/>
        <v>195</v>
      </c>
      <c r="I35" s="753">
        <f t="shared" si="6"/>
        <v>134</v>
      </c>
      <c r="J35" s="778">
        <v>40</v>
      </c>
      <c r="K35" s="778">
        <v>3</v>
      </c>
      <c r="L35" s="776">
        <f t="shared" si="7"/>
        <v>85</v>
      </c>
      <c r="M35" s="778">
        <v>6</v>
      </c>
      <c r="N35" s="778">
        <v>0</v>
      </c>
      <c r="O35" s="778"/>
      <c r="P35" s="778">
        <v>0</v>
      </c>
      <c r="Q35" s="779">
        <v>61</v>
      </c>
      <c r="R35" s="753">
        <f t="shared" si="8"/>
        <v>152</v>
      </c>
      <c r="S35" s="409">
        <f t="shared" si="4"/>
        <v>0.3208955223880597</v>
      </c>
    </row>
    <row r="36" spans="1:19" ht="20.25" customHeight="1">
      <c r="A36" s="709" t="s">
        <v>149</v>
      </c>
      <c r="B36" s="713" t="s">
        <v>697</v>
      </c>
      <c r="C36" s="753">
        <f t="shared" si="2"/>
        <v>275</v>
      </c>
      <c r="D36" s="777">
        <v>192</v>
      </c>
      <c r="E36" s="778">
        <v>83</v>
      </c>
      <c r="F36" s="778">
        <v>0</v>
      </c>
      <c r="G36" s="778"/>
      <c r="H36" s="753">
        <f t="shared" si="5"/>
        <v>275</v>
      </c>
      <c r="I36" s="753">
        <f t="shared" si="6"/>
        <v>173</v>
      </c>
      <c r="J36" s="778">
        <v>44</v>
      </c>
      <c r="K36" s="778">
        <v>7</v>
      </c>
      <c r="L36" s="776">
        <f t="shared" si="7"/>
        <v>116</v>
      </c>
      <c r="M36" s="778">
        <v>0</v>
      </c>
      <c r="N36" s="778">
        <v>3</v>
      </c>
      <c r="O36" s="778"/>
      <c r="P36" s="778">
        <v>3</v>
      </c>
      <c r="Q36" s="779">
        <v>102</v>
      </c>
      <c r="R36" s="753">
        <f t="shared" si="8"/>
        <v>224</v>
      </c>
      <c r="S36" s="409">
        <f t="shared" si="4"/>
        <v>0.2947976878612717</v>
      </c>
    </row>
    <row r="37" spans="1:19" ht="20.25" customHeight="1">
      <c r="A37" s="709" t="s">
        <v>185</v>
      </c>
      <c r="B37" s="713" t="s">
        <v>698</v>
      </c>
      <c r="C37" s="753">
        <f t="shared" si="2"/>
        <v>274</v>
      </c>
      <c r="D37" s="777">
        <v>183</v>
      </c>
      <c r="E37" s="778">
        <v>91</v>
      </c>
      <c r="F37" s="778">
        <v>3</v>
      </c>
      <c r="G37" s="778">
        <v>0</v>
      </c>
      <c r="H37" s="753">
        <f t="shared" si="5"/>
        <v>271</v>
      </c>
      <c r="I37" s="753">
        <f t="shared" si="6"/>
        <v>173</v>
      </c>
      <c r="J37" s="778">
        <v>64</v>
      </c>
      <c r="K37" s="778">
        <v>6</v>
      </c>
      <c r="L37" s="776">
        <f t="shared" si="7"/>
        <v>103</v>
      </c>
      <c r="M37" s="778">
        <v>0</v>
      </c>
      <c r="N37" s="778">
        <v>0</v>
      </c>
      <c r="O37" s="778">
        <v>0</v>
      </c>
      <c r="P37" s="778">
        <v>0</v>
      </c>
      <c r="Q37" s="779">
        <v>98</v>
      </c>
      <c r="R37" s="753">
        <f t="shared" si="8"/>
        <v>201</v>
      </c>
      <c r="S37" s="409">
        <f t="shared" si="4"/>
        <v>0.4046242774566474</v>
      </c>
    </row>
    <row r="38" spans="1:19" ht="20.25" customHeight="1">
      <c r="A38" s="709"/>
      <c r="B38" s="713"/>
      <c r="C38" s="753">
        <f t="shared" si="2"/>
        <v>0</v>
      </c>
      <c r="D38" s="778"/>
      <c r="E38" s="778"/>
      <c r="F38" s="778"/>
      <c r="G38" s="778"/>
      <c r="H38" s="753">
        <f t="shared" si="5"/>
        <v>0</v>
      </c>
      <c r="I38" s="753">
        <f t="shared" si="6"/>
        <v>0</v>
      </c>
      <c r="J38" s="780"/>
      <c r="K38" s="780"/>
      <c r="L38" s="776">
        <f t="shared" si="7"/>
        <v>0</v>
      </c>
      <c r="M38" s="778"/>
      <c r="N38" s="778"/>
      <c r="O38" s="778"/>
      <c r="P38" s="778"/>
      <c r="Q38" s="779"/>
      <c r="R38" s="753">
        <f t="shared" si="8"/>
        <v>0</v>
      </c>
      <c r="S38" s="409"/>
    </row>
    <row r="39" spans="1:19" ht="20.25" customHeight="1">
      <c r="A39" s="711" t="s">
        <v>53</v>
      </c>
      <c r="B39" s="712" t="s">
        <v>699</v>
      </c>
      <c r="C39" s="753">
        <f t="shared" si="2"/>
        <v>1251</v>
      </c>
      <c r="D39" s="753">
        <f>D40+D41+D42+D43+D44+D45+D46++D47+D48</f>
        <v>964</v>
      </c>
      <c r="E39" s="753">
        <f aca="true" t="shared" si="11" ref="E39:R39">E40+E41+E42+E43+E44+E45+E46++E47+E48</f>
        <v>287</v>
      </c>
      <c r="F39" s="753">
        <f t="shared" si="11"/>
        <v>1</v>
      </c>
      <c r="G39" s="753">
        <f t="shared" si="11"/>
        <v>0</v>
      </c>
      <c r="H39" s="753">
        <f t="shared" si="11"/>
        <v>1250</v>
      </c>
      <c r="I39" s="753">
        <f t="shared" si="11"/>
        <v>790</v>
      </c>
      <c r="J39" s="753">
        <f t="shared" si="11"/>
        <v>98</v>
      </c>
      <c r="K39" s="753">
        <f t="shared" si="11"/>
        <v>3</v>
      </c>
      <c r="L39" s="753">
        <f t="shared" si="11"/>
        <v>689</v>
      </c>
      <c r="M39" s="753">
        <f t="shared" si="11"/>
        <v>0</v>
      </c>
      <c r="N39" s="753">
        <f t="shared" si="11"/>
        <v>0</v>
      </c>
      <c r="O39" s="753">
        <f t="shared" si="11"/>
        <v>0</v>
      </c>
      <c r="P39" s="753">
        <f t="shared" si="11"/>
        <v>0</v>
      </c>
      <c r="Q39" s="753">
        <f t="shared" si="11"/>
        <v>460</v>
      </c>
      <c r="R39" s="753">
        <f t="shared" si="11"/>
        <v>1149</v>
      </c>
      <c r="S39" s="409">
        <f t="shared" si="4"/>
        <v>0.12784810126582277</v>
      </c>
    </row>
    <row r="40" spans="1:19" ht="20.25" customHeight="1">
      <c r="A40" s="709" t="s">
        <v>56</v>
      </c>
      <c r="B40" s="713" t="s">
        <v>700</v>
      </c>
      <c r="C40" s="764">
        <f>D40+E40</f>
        <v>93</v>
      </c>
      <c r="D40" s="781">
        <v>75</v>
      </c>
      <c r="E40" s="781">
        <v>18</v>
      </c>
      <c r="F40" s="781"/>
      <c r="G40" s="781"/>
      <c r="H40" s="753">
        <f t="shared" si="5"/>
        <v>93</v>
      </c>
      <c r="I40" s="753">
        <f t="shared" si="6"/>
        <v>61</v>
      </c>
      <c r="J40" s="856">
        <v>5</v>
      </c>
      <c r="K40" s="856"/>
      <c r="L40" s="776">
        <f t="shared" si="7"/>
        <v>56</v>
      </c>
      <c r="M40" s="857">
        <v>0</v>
      </c>
      <c r="N40" s="858"/>
      <c r="O40" s="856"/>
      <c r="P40" s="856"/>
      <c r="Q40" s="856">
        <v>32</v>
      </c>
      <c r="R40" s="753">
        <f t="shared" si="8"/>
        <v>88</v>
      </c>
      <c r="S40" s="409">
        <f t="shared" si="4"/>
        <v>0.08196721311475409</v>
      </c>
    </row>
    <row r="41" spans="1:19" ht="20.25" customHeight="1">
      <c r="A41" s="709" t="s">
        <v>57</v>
      </c>
      <c r="B41" s="713" t="s">
        <v>701</v>
      </c>
      <c r="C41" s="764">
        <f aca="true" t="shared" si="12" ref="C41:C48">D41+E41</f>
        <v>105</v>
      </c>
      <c r="D41" s="781">
        <v>80</v>
      </c>
      <c r="E41" s="781">
        <v>25</v>
      </c>
      <c r="F41" s="781"/>
      <c r="G41" s="781"/>
      <c r="H41" s="753">
        <f t="shared" si="5"/>
        <v>105</v>
      </c>
      <c r="I41" s="753">
        <f t="shared" si="6"/>
        <v>76</v>
      </c>
      <c r="J41" s="856">
        <v>2</v>
      </c>
      <c r="K41" s="856">
        <v>1</v>
      </c>
      <c r="L41" s="776">
        <f t="shared" si="7"/>
        <v>73</v>
      </c>
      <c r="M41" s="857">
        <v>0</v>
      </c>
      <c r="N41" s="858"/>
      <c r="O41" s="856"/>
      <c r="P41" s="856"/>
      <c r="Q41" s="856">
        <v>29</v>
      </c>
      <c r="R41" s="753">
        <f t="shared" si="8"/>
        <v>102</v>
      </c>
      <c r="S41" s="409">
        <f t="shared" si="4"/>
        <v>0.039473684210526314</v>
      </c>
    </row>
    <row r="42" spans="1:19" ht="20.25" customHeight="1">
      <c r="A42" s="709" t="s">
        <v>702</v>
      </c>
      <c r="B42" s="713" t="s">
        <v>703</v>
      </c>
      <c r="C42" s="764">
        <f t="shared" si="12"/>
        <v>201</v>
      </c>
      <c r="D42" s="781">
        <v>153</v>
      </c>
      <c r="E42" s="781">
        <v>48</v>
      </c>
      <c r="F42" s="781"/>
      <c r="G42" s="781"/>
      <c r="H42" s="753">
        <f t="shared" si="5"/>
        <v>201</v>
      </c>
      <c r="I42" s="753">
        <f t="shared" si="6"/>
        <v>103</v>
      </c>
      <c r="J42" s="856">
        <v>14</v>
      </c>
      <c r="K42" s="856"/>
      <c r="L42" s="776">
        <f t="shared" si="7"/>
        <v>89</v>
      </c>
      <c r="M42" s="857">
        <v>0</v>
      </c>
      <c r="N42" s="858"/>
      <c r="O42" s="856"/>
      <c r="P42" s="856"/>
      <c r="Q42" s="856">
        <v>98</v>
      </c>
      <c r="R42" s="753">
        <f t="shared" si="8"/>
        <v>187</v>
      </c>
      <c r="S42" s="409">
        <f t="shared" si="4"/>
        <v>0.13592233009708737</v>
      </c>
    </row>
    <row r="43" spans="1:19" ht="20.25" customHeight="1">
      <c r="A43" s="709" t="s">
        <v>704</v>
      </c>
      <c r="B43" s="713" t="s">
        <v>705</v>
      </c>
      <c r="C43" s="764">
        <f t="shared" si="12"/>
        <v>175</v>
      </c>
      <c r="D43" s="781">
        <v>145</v>
      </c>
      <c r="E43" s="781">
        <v>30</v>
      </c>
      <c r="F43" s="781"/>
      <c r="G43" s="781"/>
      <c r="H43" s="753">
        <f t="shared" si="5"/>
        <v>175</v>
      </c>
      <c r="I43" s="753">
        <f t="shared" si="6"/>
        <v>107</v>
      </c>
      <c r="J43" s="856">
        <v>8</v>
      </c>
      <c r="K43" s="856"/>
      <c r="L43" s="776">
        <f t="shared" si="7"/>
        <v>99</v>
      </c>
      <c r="M43" s="857">
        <v>0</v>
      </c>
      <c r="N43" s="858"/>
      <c r="O43" s="856"/>
      <c r="P43" s="856"/>
      <c r="Q43" s="856">
        <v>68</v>
      </c>
      <c r="R43" s="753">
        <f t="shared" si="8"/>
        <v>167</v>
      </c>
      <c r="S43" s="409">
        <f t="shared" si="4"/>
        <v>0.07476635514018691</v>
      </c>
    </row>
    <row r="44" spans="1:19" ht="20.25" customHeight="1">
      <c r="A44" s="709" t="s">
        <v>707</v>
      </c>
      <c r="B44" s="713" t="s">
        <v>708</v>
      </c>
      <c r="C44" s="764">
        <f t="shared" si="12"/>
        <v>100</v>
      </c>
      <c r="D44" s="781">
        <v>68</v>
      </c>
      <c r="E44" s="781">
        <v>32</v>
      </c>
      <c r="F44" s="781"/>
      <c r="G44" s="781"/>
      <c r="H44" s="753">
        <f t="shared" si="5"/>
        <v>100</v>
      </c>
      <c r="I44" s="753">
        <f t="shared" si="6"/>
        <v>75</v>
      </c>
      <c r="J44" s="856">
        <v>7</v>
      </c>
      <c r="K44" s="856">
        <v>2</v>
      </c>
      <c r="L44" s="776">
        <f t="shared" si="7"/>
        <v>66</v>
      </c>
      <c r="M44" s="857">
        <v>0</v>
      </c>
      <c r="N44" s="858"/>
      <c r="O44" s="856"/>
      <c r="P44" s="856"/>
      <c r="Q44" s="856">
        <v>25</v>
      </c>
      <c r="R44" s="753">
        <f t="shared" si="8"/>
        <v>91</v>
      </c>
      <c r="S44" s="409">
        <f t="shared" si="4"/>
        <v>0.12</v>
      </c>
    </row>
    <row r="45" spans="1:19" ht="20.25" customHeight="1">
      <c r="A45" s="709" t="s">
        <v>709</v>
      </c>
      <c r="B45" s="713" t="s">
        <v>710</v>
      </c>
      <c r="C45" s="764">
        <f t="shared" si="12"/>
        <v>157</v>
      </c>
      <c r="D45" s="781">
        <v>116</v>
      </c>
      <c r="E45" s="781">
        <v>41</v>
      </c>
      <c r="F45" s="781"/>
      <c r="G45" s="781"/>
      <c r="H45" s="753">
        <f t="shared" si="5"/>
        <v>157</v>
      </c>
      <c r="I45" s="753">
        <f t="shared" si="6"/>
        <v>96</v>
      </c>
      <c r="J45" s="856">
        <v>29</v>
      </c>
      <c r="K45" s="856"/>
      <c r="L45" s="776">
        <f t="shared" si="7"/>
        <v>67</v>
      </c>
      <c r="M45" s="857">
        <v>0</v>
      </c>
      <c r="N45" s="858"/>
      <c r="O45" s="856"/>
      <c r="P45" s="856"/>
      <c r="Q45" s="856">
        <v>61</v>
      </c>
      <c r="R45" s="753">
        <f t="shared" si="8"/>
        <v>128</v>
      </c>
      <c r="S45" s="409">
        <f t="shared" si="4"/>
        <v>0.3020833333333333</v>
      </c>
    </row>
    <row r="46" spans="1:19" ht="20.25" customHeight="1">
      <c r="A46" s="709" t="s">
        <v>711</v>
      </c>
      <c r="B46" s="713" t="s">
        <v>712</v>
      </c>
      <c r="C46" s="764">
        <f t="shared" si="12"/>
        <v>203</v>
      </c>
      <c r="D46" s="781">
        <v>168</v>
      </c>
      <c r="E46" s="781">
        <v>35</v>
      </c>
      <c r="F46" s="781">
        <v>1</v>
      </c>
      <c r="G46" s="781"/>
      <c r="H46" s="753">
        <f t="shared" si="5"/>
        <v>202</v>
      </c>
      <c r="I46" s="753">
        <f t="shared" si="6"/>
        <v>116</v>
      </c>
      <c r="J46" s="856">
        <v>11</v>
      </c>
      <c r="K46" s="856"/>
      <c r="L46" s="776">
        <f t="shared" si="7"/>
        <v>105</v>
      </c>
      <c r="M46" s="857">
        <v>0</v>
      </c>
      <c r="N46" s="858"/>
      <c r="O46" s="856"/>
      <c r="P46" s="856"/>
      <c r="Q46" s="856">
        <v>86</v>
      </c>
      <c r="R46" s="753">
        <f t="shared" si="8"/>
        <v>191</v>
      </c>
      <c r="S46" s="409">
        <f t="shared" si="4"/>
        <v>0.09482758620689655</v>
      </c>
    </row>
    <row r="47" spans="1:19" ht="20.25" customHeight="1">
      <c r="A47" s="709" t="s">
        <v>713</v>
      </c>
      <c r="B47" s="713" t="s">
        <v>714</v>
      </c>
      <c r="C47" s="764">
        <f t="shared" si="12"/>
        <v>139</v>
      </c>
      <c r="D47" s="782">
        <v>92</v>
      </c>
      <c r="E47" s="781">
        <v>47</v>
      </c>
      <c r="F47" s="782"/>
      <c r="G47" s="782"/>
      <c r="H47" s="753">
        <f t="shared" si="5"/>
        <v>139</v>
      </c>
      <c r="I47" s="753">
        <f t="shared" si="6"/>
        <v>93</v>
      </c>
      <c r="J47" s="859">
        <v>14</v>
      </c>
      <c r="K47" s="859"/>
      <c r="L47" s="776">
        <f t="shared" si="7"/>
        <v>79</v>
      </c>
      <c r="M47" s="857">
        <v>0</v>
      </c>
      <c r="N47" s="860"/>
      <c r="O47" s="859"/>
      <c r="P47" s="861"/>
      <c r="Q47" s="862">
        <v>46</v>
      </c>
      <c r="R47" s="753">
        <f t="shared" si="8"/>
        <v>125</v>
      </c>
      <c r="S47" s="409">
        <f t="shared" si="4"/>
        <v>0.15053763440860216</v>
      </c>
    </row>
    <row r="48" spans="1:19" ht="20.25" customHeight="1">
      <c r="A48" s="709" t="s">
        <v>715</v>
      </c>
      <c r="B48" s="713" t="s">
        <v>716</v>
      </c>
      <c r="C48" s="764">
        <f t="shared" si="12"/>
        <v>78</v>
      </c>
      <c r="D48" s="782">
        <v>67</v>
      </c>
      <c r="E48" s="781">
        <v>11</v>
      </c>
      <c r="F48" s="782"/>
      <c r="G48" s="782"/>
      <c r="H48" s="753">
        <f t="shared" si="5"/>
        <v>78</v>
      </c>
      <c r="I48" s="753">
        <f t="shared" si="6"/>
        <v>63</v>
      </c>
      <c r="J48" s="859">
        <v>8</v>
      </c>
      <c r="K48" s="859"/>
      <c r="L48" s="776">
        <f t="shared" si="7"/>
        <v>55</v>
      </c>
      <c r="M48" s="857">
        <v>0</v>
      </c>
      <c r="N48" s="860"/>
      <c r="O48" s="859"/>
      <c r="P48" s="861"/>
      <c r="Q48" s="862">
        <v>15</v>
      </c>
      <c r="R48" s="753">
        <f t="shared" si="8"/>
        <v>70</v>
      </c>
      <c r="S48" s="409">
        <f t="shared" si="4"/>
        <v>0.12698412698412698</v>
      </c>
    </row>
    <row r="49" spans="1:19" ht="20.25" customHeight="1">
      <c r="A49" s="711" t="s">
        <v>58</v>
      </c>
      <c r="B49" s="712" t="s">
        <v>717</v>
      </c>
      <c r="C49" s="753">
        <f t="shared" si="2"/>
        <v>55</v>
      </c>
      <c r="D49" s="753">
        <f>D50+D51</f>
        <v>23</v>
      </c>
      <c r="E49" s="753">
        <f aca="true" t="shared" si="13" ref="E49:R49">E50+E51</f>
        <v>32</v>
      </c>
      <c r="F49" s="753">
        <f t="shared" si="13"/>
        <v>0</v>
      </c>
      <c r="G49" s="753">
        <f t="shared" si="13"/>
        <v>0</v>
      </c>
      <c r="H49" s="753">
        <f t="shared" si="5"/>
        <v>55</v>
      </c>
      <c r="I49" s="753">
        <f t="shared" si="13"/>
        <v>40</v>
      </c>
      <c r="J49" s="753">
        <f t="shared" si="13"/>
        <v>25</v>
      </c>
      <c r="K49" s="753">
        <f t="shared" si="13"/>
        <v>0</v>
      </c>
      <c r="L49" s="753">
        <f t="shared" si="13"/>
        <v>14</v>
      </c>
      <c r="M49" s="753">
        <f t="shared" si="13"/>
        <v>1</v>
      </c>
      <c r="N49" s="753">
        <f t="shared" si="13"/>
        <v>0</v>
      </c>
      <c r="O49" s="753">
        <f t="shared" si="13"/>
        <v>0</v>
      </c>
      <c r="P49" s="753">
        <f t="shared" si="13"/>
        <v>0</v>
      </c>
      <c r="Q49" s="753">
        <f t="shared" si="13"/>
        <v>15</v>
      </c>
      <c r="R49" s="753">
        <f t="shared" si="13"/>
        <v>30</v>
      </c>
      <c r="S49" s="409">
        <f t="shared" si="4"/>
        <v>0.625</v>
      </c>
    </row>
    <row r="50" spans="1:19" ht="20.25" customHeight="1">
      <c r="A50" s="709" t="s">
        <v>161</v>
      </c>
      <c r="B50" s="714" t="s">
        <v>718</v>
      </c>
      <c r="C50" s="753">
        <f t="shared" si="2"/>
        <v>13</v>
      </c>
      <c r="D50" s="775" t="s">
        <v>58</v>
      </c>
      <c r="E50" s="783">
        <v>10</v>
      </c>
      <c r="F50" s="775"/>
      <c r="G50" s="775"/>
      <c r="H50" s="753">
        <f t="shared" si="5"/>
        <v>13</v>
      </c>
      <c r="I50" s="753">
        <f t="shared" si="6"/>
        <v>11</v>
      </c>
      <c r="J50" s="783">
        <v>8</v>
      </c>
      <c r="K50" s="783"/>
      <c r="L50" s="776">
        <f t="shared" si="7"/>
        <v>3</v>
      </c>
      <c r="M50" s="783"/>
      <c r="N50" s="783"/>
      <c r="O50" s="783"/>
      <c r="P50" s="783"/>
      <c r="Q50" s="783">
        <v>2</v>
      </c>
      <c r="R50" s="753">
        <f t="shared" si="8"/>
        <v>5</v>
      </c>
      <c r="S50" s="409">
        <f t="shared" si="4"/>
        <v>0.7272727272727273</v>
      </c>
    </row>
    <row r="51" spans="1:19" ht="20.25" customHeight="1">
      <c r="A51" s="709" t="s">
        <v>163</v>
      </c>
      <c r="B51" s="714" t="s">
        <v>719</v>
      </c>
      <c r="C51" s="753">
        <f t="shared" si="2"/>
        <v>42</v>
      </c>
      <c r="D51" s="775">
        <v>20</v>
      </c>
      <c r="E51" s="783">
        <v>22</v>
      </c>
      <c r="F51" s="775"/>
      <c r="G51" s="775"/>
      <c r="H51" s="753">
        <f t="shared" si="5"/>
        <v>42</v>
      </c>
      <c r="I51" s="753">
        <f t="shared" si="6"/>
        <v>29</v>
      </c>
      <c r="J51" s="783">
        <v>17</v>
      </c>
      <c r="K51" s="783"/>
      <c r="L51" s="776">
        <f t="shared" si="7"/>
        <v>11</v>
      </c>
      <c r="M51" s="783">
        <v>1</v>
      </c>
      <c r="N51" s="783"/>
      <c r="O51" s="783"/>
      <c r="P51" s="783"/>
      <c r="Q51" s="783">
        <v>13</v>
      </c>
      <c r="R51" s="753">
        <f t="shared" si="8"/>
        <v>25</v>
      </c>
      <c r="S51" s="409">
        <f t="shared" si="4"/>
        <v>0.5862068965517241</v>
      </c>
    </row>
    <row r="52" spans="1:19" ht="20.25" customHeight="1">
      <c r="A52" s="711" t="s">
        <v>73</v>
      </c>
      <c r="B52" s="712" t="s">
        <v>720</v>
      </c>
      <c r="C52" s="753">
        <f t="shared" si="2"/>
        <v>442</v>
      </c>
      <c r="D52" s="753">
        <f>D53+D54+D55+D56</f>
        <v>243</v>
      </c>
      <c r="E52" s="753">
        <f aca="true" t="shared" si="14" ref="E52:R52">E53+E54+E55+E56</f>
        <v>199</v>
      </c>
      <c r="F52" s="753">
        <f t="shared" si="14"/>
        <v>0</v>
      </c>
      <c r="G52" s="753">
        <f t="shared" si="14"/>
        <v>0</v>
      </c>
      <c r="H52" s="753">
        <f t="shared" si="5"/>
        <v>442</v>
      </c>
      <c r="I52" s="753">
        <f t="shared" si="14"/>
        <v>342</v>
      </c>
      <c r="J52" s="753">
        <f t="shared" si="14"/>
        <v>171</v>
      </c>
      <c r="K52" s="753">
        <f t="shared" si="14"/>
        <v>12</v>
      </c>
      <c r="L52" s="753">
        <f t="shared" si="14"/>
        <v>159</v>
      </c>
      <c r="M52" s="753">
        <f t="shared" si="14"/>
        <v>0</v>
      </c>
      <c r="N52" s="753">
        <f t="shared" si="14"/>
        <v>0</v>
      </c>
      <c r="O52" s="753">
        <f t="shared" si="14"/>
        <v>0</v>
      </c>
      <c r="P52" s="753">
        <f t="shared" si="14"/>
        <v>0</v>
      </c>
      <c r="Q52" s="753">
        <f t="shared" si="14"/>
        <v>100</v>
      </c>
      <c r="R52" s="753">
        <f t="shared" si="14"/>
        <v>259</v>
      </c>
      <c r="S52" s="409">
        <f t="shared" si="4"/>
        <v>0.5350877192982456</v>
      </c>
    </row>
    <row r="53" spans="1:19" ht="20.25" customHeight="1">
      <c r="A53" s="709" t="s">
        <v>167</v>
      </c>
      <c r="B53" s="714" t="s">
        <v>721</v>
      </c>
      <c r="C53" s="753">
        <f t="shared" si="2"/>
        <v>48</v>
      </c>
      <c r="D53" s="774">
        <v>15</v>
      </c>
      <c r="E53" s="774">
        <v>33</v>
      </c>
      <c r="F53" s="774">
        <v>0</v>
      </c>
      <c r="G53" s="774">
        <v>0</v>
      </c>
      <c r="H53" s="753">
        <f t="shared" si="5"/>
        <v>48</v>
      </c>
      <c r="I53" s="753">
        <f t="shared" si="6"/>
        <v>40</v>
      </c>
      <c r="J53" s="774">
        <v>26</v>
      </c>
      <c r="K53" s="774">
        <v>0</v>
      </c>
      <c r="L53" s="776">
        <f t="shared" si="7"/>
        <v>14</v>
      </c>
      <c r="M53" s="713" t="s">
        <v>676</v>
      </c>
      <c r="N53" s="713" t="s">
        <v>676</v>
      </c>
      <c r="O53" s="713" t="s">
        <v>676</v>
      </c>
      <c r="P53" s="863" t="s">
        <v>676</v>
      </c>
      <c r="Q53" s="864" t="s">
        <v>77</v>
      </c>
      <c r="R53" s="753">
        <f t="shared" si="8"/>
        <v>22</v>
      </c>
      <c r="S53" s="409">
        <f t="shared" si="4"/>
        <v>0.65</v>
      </c>
    </row>
    <row r="54" spans="1:19" ht="20.25" customHeight="1">
      <c r="A54" s="709" t="s">
        <v>169</v>
      </c>
      <c r="B54" s="714" t="s">
        <v>722</v>
      </c>
      <c r="C54" s="753">
        <f t="shared" si="2"/>
        <v>170</v>
      </c>
      <c r="D54" s="774">
        <v>111</v>
      </c>
      <c r="E54" s="774">
        <v>59</v>
      </c>
      <c r="F54" s="774">
        <v>0</v>
      </c>
      <c r="G54" s="774">
        <v>0</v>
      </c>
      <c r="H54" s="753">
        <f t="shared" si="5"/>
        <v>170</v>
      </c>
      <c r="I54" s="753">
        <f t="shared" si="6"/>
        <v>124</v>
      </c>
      <c r="J54" s="774">
        <v>65</v>
      </c>
      <c r="K54" s="774">
        <v>5</v>
      </c>
      <c r="L54" s="776">
        <f t="shared" si="7"/>
        <v>54</v>
      </c>
      <c r="M54" s="865">
        <v>0</v>
      </c>
      <c r="N54" s="865">
        <v>0</v>
      </c>
      <c r="O54" s="865">
        <f>'[11]Về việc chủ động Mau 01.THA'!C62+'[11]Về việc theo đơn Mau 02.THA1'!C62</f>
        <v>0</v>
      </c>
      <c r="P54" s="866">
        <v>0</v>
      </c>
      <c r="Q54" s="867">
        <v>46</v>
      </c>
      <c r="R54" s="753">
        <f t="shared" si="8"/>
        <v>100</v>
      </c>
      <c r="S54" s="409">
        <f t="shared" si="4"/>
        <v>0.5645161290322581</v>
      </c>
    </row>
    <row r="55" spans="1:19" ht="20.25" customHeight="1">
      <c r="A55" s="709" t="s">
        <v>171</v>
      </c>
      <c r="B55" s="715" t="s">
        <v>723</v>
      </c>
      <c r="C55" s="753">
        <f t="shared" si="2"/>
        <v>62</v>
      </c>
      <c r="D55" s="774">
        <v>62</v>
      </c>
      <c r="E55" s="774">
        <v>0</v>
      </c>
      <c r="F55" s="774">
        <v>0</v>
      </c>
      <c r="G55" s="774">
        <v>0</v>
      </c>
      <c r="H55" s="753">
        <f t="shared" si="5"/>
        <v>62</v>
      </c>
      <c r="I55" s="753">
        <f t="shared" si="6"/>
        <v>35</v>
      </c>
      <c r="J55" s="774">
        <v>3</v>
      </c>
      <c r="K55" s="774">
        <v>4</v>
      </c>
      <c r="L55" s="776">
        <f t="shared" si="7"/>
        <v>28</v>
      </c>
      <c r="M55" s="713" t="s">
        <v>676</v>
      </c>
      <c r="N55" s="713" t="s">
        <v>676</v>
      </c>
      <c r="O55" s="713" t="s">
        <v>676</v>
      </c>
      <c r="P55" s="863" t="s">
        <v>676</v>
      </c>
      <c r="Q55" s="864" t="s">
        <v>809</v>
      </c>
      <c r="R55" s="753">
        <f t="shared" si="8"/>
        <v>55</v>
      </c>
      <c r="S55" s="409">
        <f t="shared" si="4"/>
        <v>0.2</v>
      </c>
    </row>
    <row r="56" spans="1:19" ht="20.25" customHeight="1">
      <c r="A56" s="709" t="s">
        <v>173</v>
      </c>
      <c r="B56" s="715" t="s">
        <v>724</v>
      </c>
      <c r="C56" s="753">
        <f t="shared" si="2"/>
        <v>162</v>
      </c>
      <c r="D56" s="713" t="s">
        <v>804</v>
      </c>
      <c r="E56" s="713" t="s">
        <v>814</v>
      </c>
      <c r="F56" s="713" t="s">
        <v>676</v>
      </c>
      <c r="G56" s="713" t="s">
        <v>676</v>
      </c>
      <c r="H56" s="753">
        <f t="shared" si="5"/>
        <v>162</v>
      </c>
      <c r="I56" s="753">
        <f t="shared" si="6"/>
        <v>143</v>
      </c>
      <c r="J56" s="713" t="s">
        <v>815</v>
      </c>
      <c r="K56" s="713" t="s">
        <v>58</v>
      </c>
      <c r="L56" s="776">
        <f t="shared" si="7"/>
        <v>63</v>
      </c>
      <c r="M56" s="713" t="s">
        <v>676</v>
      </c>
      <c r="N56" s="713" t="s">
        <v>676</v>
      </c>
      <c r="O56" s="713" t="s">
        <v>676</v>
      </c>
      <c r="P56" s="863" t="s">
        <v>676</v>
      </c>
      <c r="Q56" s="864" t="s">
        <v>810</v>
      </c>
      <c r="R56" s="753">
        <f t="shared" si="8"/>
        <v>82</v>
      </c>
      <c r="S56" s="409">
        <f t="shared" si="4"/>
        <v>0.5594405594405595</v>
      </c>
    </row>
    <row r="57" spans="1:19" ht="20.25" customHeight="1">
      <c r="A57" s="711" t="s">
        <v>74</v>
      </c>
      <c r="B57" s="712" t="s">
        <v>725</v>
      </c>
      <c r="C57" s="753">
        <f t="shared" si="2"/>
        <v>1245</v>
      </c>
      <c r="D57" s="753">
        <f>D58+D59+D60+D61+D62+D63+D64</f>
        <v>955</v>
      </c>
      <c r="E57" s="753">
        <f aca="true" t="shared" si="15" ref="E57:Q57">E58+E59+E60+E61+E62+E63+E64</f>
        <v>290</v>
      </c>
      <c r="F57" s="753">
        <f t="shared" si="15"/>
        <v>3</v>
      </c>
      <c r="G57" s="753">
        <f t="shared" si="15"/>
        <v>0</v>
      </c>
      <c r="H57" s="753">
        <f>C57-F57</f>
        <v>1242</v>
      </c>
      <c r="I57" s="753">
        <f t="shared" si="6"/>
        <v>760</v>
      </c>
      <c r="J57" s="753">
        <f t="shared" si="15"/>
        <v>238</v>
      </c>
      <c r="K57" s="753">
        <f t="shared" si="15"/>
        <v>18</v>
      </c>
      <c r="L57" s="753">
        <f t="shared" si="15"/>
        <v>489</v>
      </c>
      <c r="M57" s="753">
        <f t="shared" si="15"/>
        <v>12</v>
      </c>
      <c r="N57" s="753">
        <f t="shared" si="15"/>
        <v>2</v>
      </c>
      <c r="O57" s="753">
        <f t="shared" si="15"/>
        <v>0</v>
      </c>
      <c r="P57" s="753">
        <f t="shared" si="15"/>
        <v>1</v>
      </c>
      <c r="Q57" s="753">
        <f t="shared" si="15"/>
        <v>482</v>
      </c>
      <c r="R57" s="753">
        <f t="shared" si="8"/>
        <v>986</v>
      </c>
      <c r="S57" s="409">
        <f t="shared" si="4"/>
        <v>0.3368421052631579</v>
      </c>
    </row>
    <row r="58" spans="1:19" ht="20.25" customHeight="1">
      <c r="A58" s="709" t="s">
        <v>177</v>
      </c>
      <c r="B58" s="714" t="s">
        <v>690</v>
      </c>
      <c r="C58" s="753">
        <f t="shared" si="2"/>
        <v>228</v>
      </c>
      <c r="D58" s="784">
        <v>164</v>
      </c>
      <c r="E58" s="783">
        <v>64</v>
      </c>
      <c r="F58" s="783"/>
      <c r="G58" s="783"/>
      <c r="H58" s="753">
        <f aca="true" t="shared" si="16" ref="H58:H64">C58-F58</f>
        <v>228</v>
      </c>
      <c r="I58" s="753">
        <f t="shared" si="6"/>
        <v>131</v>
      </c>
      <c r="J58" s="774">
        <v>60</v>
      </c>
      <c r="K58" s="774">
        <v>5</v>
      </c>
      <c r="L58" s="776">
        <f t="shared" si="7"/>
        <v>65</v>
      </c>
      <c r="M58" s="774"/>
      <c r="N58" s="774">
        <v>1</v>
      </c>
      <c r="O58" s="774">
        <v>0</v>
      </c>
      <c r="P58" s="785"/>
      <c r="Q58" s="776">
        <v>97</v>
      </c>
      <c r="R58" s="753">
        <f t="shared" si="8"/>
        <v>163</v>
      </c>
      <c r="S58" s="409">
        <f t="shared" si="4"/>
        <v>0.4961832061068702</v>
      </c>
    </row>
    <row r="59" spans="1:19" ht="20.25" customHeight="1">
      <c r="A59" s="709" t="s">
        <v>178</v>
      </c>
      <c r="B59" s="714" t="s">
        <v>726</v>
      </c>
      <c r="C59" s="753">
        <f t="shared" si="2"/>
        <v>236</v>
      </c>
      <c r="D59" s="784">
        <v>194</v>
      </c>
      <c r="E59" s="783">
        <v>42</v>
      </c>
      <c r="F59" s="783"/>
      <c r="G59" s="783"/>
      <c r="H59" s="753">
        <f t="shared" si="16"/>
        <v>236</v>
      </c>
      <c r="I59" s="753">
        <f t="shared" si="6"/>
        <v>149</v>
      </c>
      <c r="J59" s="774">
        <v>33</v>
      </c>
      <c r="K59" s="774">
        <v>2</v>
      </c>
      <c r="L59" s="776">
        <f t="shared" si="7"/>
        <v>113</v>
      </c>
      <c r="M59" s="774"/>
      <c r="N59" s="774">
        <v>0</v>
      </c>
      <c r="O59" s="774"/>
      <c r="P59" s="785">
        <v>1</v>
      </c>
      <c r="Q59" s="776">
        <v>87</v>
      </c>
      <c r="R59" s="753">
        <f t="shared" si="8"/>
        <v>201</v>
      </c>
      <c r="S59" s="409">
        <f t="shared" si="4"/>
        <v>0.2348993288590604</v>
      </c>
    </row>
    <row r="60" spans="1:19" ht="20.25" customHeight="1">
      <c r="A60" s="709" t="s">
        <v>179</v>
      </c>
      <c r="B60" s="714" t="s">
        <v>727</v>
      </c>
      <c r="C60" s="753">
        <f t="shared" si="2"/>
        <v>220</v>
      </c>
      <c r="D60" s="784">
        <v>170</v>
      </c>
      <c r="E60" s="783">
        <v>50</v>
      </c>
      <c r="F60" s="783"/>
      <c r="G60" s="783"/>
      <c r="H60" s="753">
        <f t="shared" si="16"/>
        <v>220</v>
      </c>
      <c r="I60" s="753">
        <f t="shared" si="6"/>
        <v>121</v>
      </c>
      <c r="J60" s="774">
        <v>43</v>
      </c>
      <c r="K60" s="774">
        <v>4</v>
      </c>
      <c r="L60" s="776">
        <f t="shared" si="7"/>
        <v>73</v>
      </c>
      <c r="M60" s="774"/>
      <c r="N60" s="774">
        <v>1</v>
      </c>
      <c r="O60" s="774">
        <v>0</v>
      </c>
      <c r="P60" s="785">
        <v>0</v>
      </c>
      <c r="Q60" s="776">
        <v>99</v>
      </c>
      <c r="R60" s="753">
        <f t="shared" si="8"/>
        <v>173</v>
      </c>
      <c r="S60" s="409">
        <f t="shared" si="4"/>
        <v>0.3884297520661157</v>
      </c>
    </row>
    <row r="61" spans="1:19" ht="20.25" customHeight="1">
      <c r="A61" s="709" t="s">
        <v>728</v>
      </c>
      <c r="B61" s="714" t="s">
        <v>729</v>
      </c>
      <c r="C61" s="753">
        <f t="shared" si="2"/>
        <v>123</v>
      </c>
      <c r="D61" s="784">
        <v>88</v>
      </c>
      <c r="E61" s="783">
        <v>35</v>
      </c>
      <c r="F61" s="783">
        <v>1</v>
      </c>
      <c r="G61" s="783"/>
      <c r="H61" s="753">
        <f t="shared" si="16"/>
        <v>122</v>
      </c>
      <c r="I61" s="753">
        <f t="shared" si="6"/>
        <v>76</v>
      </c>
      <c r="J61" s="774">
        <v>29</v>
      </c>
      <c r="K61" s="774">
        <v>2</v>
      </c>
      <c r="L61" s="776">
        <f t="shared" si="7"/>
        <v>45</v>
      </c>
      <c r="M61" s="774"/>
      <c r="N61" s="774">
        <v>0</v>
      </c>
      <c r="O61" s="774">
        <v>0</v>
      </c>
      <c r="P61" s="785">
        <v>0</v>
      </c>
      <c r="Q61" s="776">
        <v>46</v>
      </c>
      <c r="R61" s="753">
        <f t="shared" si="8"/>
        <v>91</v>
      </c>
      <c r="S61" s="409">
        <f t="shared" si="4"/>
        <v>0.40789473684210525</v>
      </c>
    </row>
    <row r="62" spans="1:19" ht="20.25" customHeight="1">
      <c r="A62" s="709" t="s">
        <v>730</v>
      </c>
      <c r="B62" s="714" t="s">
        <v>731</v>
      </c>
      <c r="C62" s="753">
        <f t="shared" si="2"/>
        <v>150</v>
      </c>
      <c r="D62" s="784">
        <v>125</v>
      </c>
      <c r="E62" s="783">
        <v>25</v>
      </c>
      <c r="F62" s="783">
        <v>1</v>
      </c>
      <c r="G62" s="783"/>
      <c r="H62" s="753">
        <f t="shared" si="16"/>
        <v>149</v>
      </c>
      <c r="I62" s="753">
        <f t="shared" si="6"/>
        <v>94</v>
      </c>
      <c r="J62" s="774">
        <v>18</v>
      </c>
      <c r="K62" s="774">
        <v>2</v>
      </c>
      <c r="L62" s="776">
        <f t="shared" si="7"/>
        <v>66</v>
      </c>
      <c r="M62" s="774">
        <v>8</v>
      </c>
      <c r="N62" s="774">
        <v>0</v>
      </c>
      <c r="O62" s="774"/>
      <c r="P62" s="785"/>
      <c r="Q62" s="776">
        <v>55</v>
      </c>
      <c r="R62" s="753">
        <f t="shared" si="8"/>
        <v>129</v>
      </c>
      <c r="S62" s="409">
        <f t="shared" si="4"/>
        <v>0.2127659574468085</v>
      </c>
    </row>
    <row r="63" spans="1:19" ht="20.25" customHeight="1">
      <c r="A63" s="709" t="s">
        <v>732</v>
      </c>
      <c r="B63" s="714" t="s">
        <v>733</v>
      </c>
      <c r="C63" s="753">
        <f t="shared" si="2"/>
        <v>187</v>
      </c>
      <c r="D63" s="784">
        <v>145</v>
      </c>
      <c r="E63" s="783">
        <v>42</v>
      </c>
      <c r="F63" s="783"/>
      <c r="G63" s="783"/>
      <c r="H63" s="753">
        <f t="shared" si="16"/>
        <v>187</v>
      </c>
      <c r="I63" s="753">
        <f t="shared" si="6"/>
        <v>130</v>
      </c>
      <c r="J63" s="774">
        <v>31</v>
      </c>
      <c r="K63" s="774">
        <v>2</v>
      </c>
      <c r="L63" s="776">
        <f t="shared" si="7"/>
        <v>97</v>
      </c>
      <c r="M63" s="774">
        <v>0</v>
      </c>
      <c r="N63" s="774">
        <v>0</v>
      </c>
      <c r="O63" s="774">
        <v>0</v>
      </c>
      <c r="P63" s="785">
        <v>0</v>
      </c>
      <c r="Q63" s="776">
        <v>57</v>
      </c>
      <c r="R63" s="753">
        <f t="shared" si="8"/>
        <v>154</v>
      </c>
      <c r="S63" s="409">
        <f t="shared" si="4"/>
        <v>0.25384615384615383</v>
      </c>
    </row>
    <row r="64" spans="1:19" ht="20.25" customHeight="1">
      <c r="A64" s="709" t="s">
        <v>734</v>
      </c>
      <c r="B64" s="714" t="s">
        <v>735</v>
      </c>
      <c r="C64" s="753">
        <f t="shared" si="2"/>
        <v>101</v>
      </c>
      <c r="D64" s="784">
        <v>69</v>
      </c>
      <c r="E64" s="783">
        <v>32</v>
      </c>
      <c r="F64" s="783">
        <v>1</v>
      </c>
      <c r="G64" s="783"/>
      <c r="H64" s="753">
        <f t="shared" si="16"/>
        <v>100</v>
      </c>
      <c r="I64" s="753">
        <f t="shared" si="6"/>
        <v>59</v>
      </c>
      <c r="J64" s="774">
        <v>24</v>
      </c>
      <c r="K64" s="774">
        <v>1</v>
      </c>
      <c r="L64" s="776">
        <f t="shared" si="7"/>
        <v>30</v>
      </c>
      <c r="M64" s="774">
        <v>4</v>
      </c>
      <c r="N64" s="774">
        <v>0</v>
      </c>
      <c r="O64" s="774">
        <v>0</v>
      </c>
      <c r="P64" s="785">
        <v>0</v>
      </c>
      <c r="Q64" s="776">
        <v>41</v>
      </c>
      <c r="R64" s="753">
        <f t="shared" si="8"/>
        <v>75</v>
      </c>
      <c r="S64" s="409">
        <f t="shared" si="4"/>
        <v>0.423728813559322</v>
      </c>
    </row>
    <row r="65" spans="1:19" ht="20.25" customHeight="1">
      <c r="A65" s="711" t="s">
        <v>75</v>
      </c>
      <c r="B65" s="712" t="s">
        <v>736</v>
      </c>
      <c r="C65" s="753">
        <f t="shared" si="2"/>
        <v>808</v>
      </c>
      <c r="D65" s="885">
        <f>D66+D67+D68+D69+D70</f>
        <v>606</v>
      </c>
      <c r="E65" s="885">
        <f aca="true" t="shared" si="17" ref="E65:R65">E66+E67+E68+E69+E70</f>
        <v>202</v>
      </c>
      <c r="F65" s="885">
        <f t="shared" si="17"/>
        <v>2</v>
      </c>
      <c r="G65" s="885">
        <f t="shared" si="17"/>
        <v>0</v>
      </c>
      <c r="H65" s="753">
        <f t="shared" si="17"/>
        <v>806</v>
      </c>
      <c r="I65" s="753">
        <f t="shared" si="17"/>
        <v>540</v>
      </c>
      <c r="J65" s="753">
        <f t="shared" si="17"/>
        <v>128</v>
      </c>
      <c r="K65" s="753">
        <f t="shared" si="17"/>
        <v>10</v>
      </c>
      <c r="L65" s="753">
        <f t="shared" si="17"/>
        <v>397</v>
      </c>
      <c r="M65" s="753">
        <f t="shared" si="17"/>
        <v>0</v>
      </c>
      <c r="N65" s="753">
        <f t="shared" si="17"/>
        <v>2</v>
      </c>
      <c r="O65" s="753">
        <f t="shared" si="17"/>
        <v>3</v>
      </c>
      <c r="P65" s="753">
        <f t="shared" si="17"/>
        <v>0</v>
      </c>
      <c r="Q65" s="753">
        <f t="shared" si="17"/>
        <v>266</v>
      </c>
      <c r="R65" s="762">
        <f t="shared" si="17"/>
        <v>668</v>
      </c>
      <c r="S65" s="409">
        <f t="shared" si="4"/>
        <v>0.25555555555555554</v>
      </c>
    </row>
    <row r="66" spans="1:19" ht="20.25" customHeight="1">
      <c r="A66" s="709" t="s">
        <v>737</v>
      </c>
      <c r="B66" s="716" t="s">
        <v>800</v>
      </c>
      <c r="C66" s="753">
        <f t="shared" si="2"/>
        <v>87</v>
      </c>
      <c r="D66" s="786">
        <v>64</v>
      </c>
      <c r="E66" s="797">
        <v>23</v>
      </c>
      <c r="F66" s="797"/>
      <c r="G66" s="797"/>
      <c r="H66" s="753">
        <f t="shared" si="5"/>
        <v>87</v>
      </c>
      <c r="I66" s="753">
        <f t="shared" si="6"/>
        <v>59</v>
      </c>
      <c r="J66" s="797">
        <v>14</v>
      </c>
      <c r="K66" s="797">
        <v>1</v>
      </c>
      <c r="L66" s="776">
        <f t="shared" si="7"/>
        <v>44</v>
      </c>
      <c r="M66" s="797"/>
      <c r="N66" s="797"/>
      <c r="O66" s="797"/>
      <c r="P66" s="797"/>
      <c r="Q66" s="797">
        <v>28</v>
      </c>
      <c r="R66" s="753">
        <f t="shared" si="8"/>
        <v>72</v>
      </c>
      <c r="S66" s="409">
        <f t="shared" si="4"/>
        <v>0.2542372881355932</v>
      </c>
    </row>
    <row r="67" spans="1:19" ht="20.25" customHeight="1">
      <c r="A67" s="709" t="s">
        <v>738</v>
      </c>
      <c r="B67" s="716" t="s">
        <v>799</v>
      </c>
      <c r="C67" s="753">
        <f t="shared" si="2"/>
        <v>89</v>
      </c>
      <c r="D67" s="786">
        <v>65</v>
      </c>
      <c r="E67" s="783">
        <v>24</v>
      </c>
      <c r="F67" s="783"/>
      <c r="G67" s="783"/>
      <c r="H67" s="753">
        <f t="shared" si="5"/>
        <v>89</v>
      </c>
      <c r="I67" s="753">
        <f t="shared" si="6"/>
        <v>69</v>
      </c>
      <c r="J67" s="783">
        <v>17</v>
      </c>
      <c r="K67" s="783">
        <v>1</v>
      </c>
      <c r="L67" s="776">
        <f t="shared" si="7"/>
        <v>50</v>
      </c>
      <c r="M67" s="783"/>
      <c r="N67" s="783">
        <v>1</v>
      </c>
      <c r="O67" s="783"/>
      <c r="P67" s="783"/>
      <c r="Q67" s="783">
        <v>20</v>
      </c>
      <c r="R67" s="753">
        <f t="shared" si="8"/>
        <v>71</v>
      </c>
      <c r="S67" s="409">
        <f t="shared" si="4"/>
        <v>0.2608695652173913</v>
      </c>
    </row>
    <row r="68" spans="1:19" ht="20.25" customHeight="1">
      <c r="A68" s="709" t="s">
        <v>741</v>
      </c>
      <c r="B68" s="758" t="s">
        <v>739</v>
      </c>
      <c r="C68" s="753">
        <f t="shared" si="2"/>
        <v>296</v>
      </c>
      <c r="D68" s="787">
        <v>225</v>
      </c>
      <c r="E68" s="783">
        <v>71</v>
      </c>
      <c r="F68" s="783">
        <v>2</v>
      </c>
      <c r="G68" s="783"/>
      <c r="H68" s="753">
        <f t="shared" si="5"/>
        <v>294</v>
      </c>
      <c r="I68" s="753">
        <f t="shared" si="6"/>
        <v>202</v>
      </c>
      <c r="J68" s="783">
        <v>40</v>
      </c>
      <c r="K68" s="783">
        <v>4</v>
      </c>
      <c r="L68" s="776">
        <f t="shared" si="7"/>
        <v>156</v>
      </c>
      <c r="M68" s="783"/>
      <c r="N68" s="783">
        <v>1</v>
      </c>
      <c r="O68" s="783">
        <v>1</v>
      </c>
      <c r="P68" s="783"/>
      <c r="Q68" s="783">
        <v>92</v>
      </c>
      <c r="R68" s="753">
        <f t="shared" si="8"/>
        <v>250</v>
      </c>
      <c r="S68" s="409">
        <f t="shared" si="4"/>
        <v>0.21782178217821782</v>
      </c>
    </row>
    <row r="69" spans="1:19" ht="20.25" customHeight="1">
      <c r="A69" s="709" t="s">
        <v>797</v>
      </c>
      <c r="B69" s="758" t="s">
        <v>740</v>
      </c>
      <c r="C69" s="753">
        <f t="shared" si="2"/>
        <v>126</v>
      </c>
      <c r="D69" s="787">
        <v>93</v>
      </c>
      <c r="E69" s="783">
        <v>33</v>
      </c>
      <c r="F69" s="783"/>
      <c r="G69" s="783"/>
      <c r="H69" s="753">
        <f t="shared" si="5"/>
        <v>126</v>
      </c>
      <c r="I69" s="753">
        <f t="shared" si="6"/>
        <v>58</v>
      </c>
      <c r="J69" s="783">
        <v>24</v>
      </c>
      <c r="K69" s="783">
        <v>1</v>
      </c>
      <c r="L69" s="776">
        <f t="shared" si="7"/>
        <v>33</v>
      </c>
      <c r="M69" s="783"/>
      <c r="N69" s="783"/>
      <c r="O69" s="783"/>
      <c r="P69" s="783"/>
      <c r="Q69" s="783">
        <v>68</v>
      </c>
      <c r="R69" s="753">
        <f t="shared" si="8"/>
        <v>101</v>
      </c>
      <c r="S69" s="409">
        <f t="shared" si="4"/>
        <v>0.43103448275862066</v>
      </c>
    </row>
    <row r="70" spans="1:19" ht="20.25" customHeight="1">
      <c r="A70" s="709" t="s">
        <v>798</v>
      </c>
      <c r="B70" s="758" t="s">
        <v>742</v>
      </c>
      <c r="C70" s="753">
        <f t="shared" si="2"/>
        <v>210</v>
      </c>
      <c r="D70" s="787">
        <v>159</v>
      </c>
      <c r="E70" s="797">
        <v>51</v>
      </c>
      <c r="F70" s="797"/>
      <c r="G70" s="797"/>
      <c r="H70" s="753">
        <f t="shared" si="5"/>
        <v>210</v>
      </c>
      <c r="I70" s="753">
        <f t="shared" si="6"/>
        <v>152</v>
      </c>
      <c r="J70" s="797">
        <v>33</v>
      </c>
      <c r="K70" s="797">
        <v>3</v>
      </c>
      <c r="L70" s="776">
        <f t="shared" si="7"/>
        <v>114</v>
      </c>
      <c r="M70" s="797"/>
      <c r="N70" s="797"/>
      <c r="O70" s="797">
        <v>2</v>
      </c>
      <c r="P70" s="868"/>
      <c r="Q70" s="869">
        <v>58</v>
      </c>
      <c r="R70" s="753">
        <f t="shared" si="8"/>
        <v>174</v>
      </c>
      <c r="S70" s="409">
        <f t="shared" si="4"/>
        <v>0.23684210526315788</v>
      </c>
    </row>
    <row r="71" spans="1:19" ht="20.25" customHeight="1">
      <c r="A71" s="711" t="s">
        <v>76</v>
      </c>
      <c r="B71" s="712" t="s">
        <v>743</v>
      </c>
      <c r="C71" s="753">
        <f t="shared" si="2"/>
        <v>141</v>
      </c>
      <c r="D71" s="753">
        <f>D72+D73+D74</f>
        <v>77</v>
      </c>
      <c r="E71" s="753">
        <f aca="true" t="shared" si="18" ref="E71:R71">E72+E73+E74</f>
        <v>64</v>
      </c>
      <c r="F71" s="753">
        <f t="shared" si="18"/>
        <v>0</v>
      </c>
      <c r="G71" s="753">
        <f t="shared" si="18"/>
        <v>0</v>
      </c>
      <c r="H71" s="753">
        <f t="shared" si="5"/>
        <v>141</v>
      </c>
      <c r="I71" s="753">
        <f t="shared" si="18"/>
        <v>120</v>
      </c>
      <c r="J71" s="753">
        <f t="shared" si="18"/>
        <v>47</v>
      </c>
      <c r="K71" s="753">
        <f t="shared" si="18"/>
        <v>0</v>
      </c>
      <c r="L71" s="753">
        <f t="shared" si="18"/>
        <v>73</v>
      </c>
      <c r="M71" s="753">
        <f t="shared" si="18"/>
        <v>0</v>
      </c>
      <c r="N71" s="753">
        <f t="shared" si="18"/>
        <v>0</v>
      </c>
      <c r="O71" s="753">
        <f t="shared" si="18"/>
        <v>0</v>
      </c>
      <c r="P71" s="753">
        <f t="shared" si="18"/>
        <v>0</v>
      </c>
      <c r="Q71" s="753">
        <f t="shared" si="18"/>
        <v>21</v>
      </c>
      <c r="R71" s="753">
        <f t="shared" si="18"/>
        <v>94</v>
      </c>
      <c r="S71" s="409">
        <f t="shared" si="4"/>
        <v>0.39166666666666666</v>
      </c>
    </row>
    <row r="72" spans="1:19" ht="20.25" customHeight="1">
      <c r="A72" s="709" t="s">
        <v>744</v>
      </c>
      <c r="B72" s="716" t="s">
        <v>745</v>
      </c>
      <c r="C72" s="753">
        <f t="shared" si="2"/>
        <v>53</v>
      </c>
      <c r="D72" s="775">
        <v>29</v>
      </c>
      <c r="E72" s="775">
        <v>24</v>
      </c>
      <c r="F72" s="775"/>
      <c r="G72" s="775"/>
      <c r="H72" s="753">
        <f t="shared" si="5"/>
        <v>53</v>
      </c>
      <c r="I72" s="753">
        <f t="shared" si="6"/>
        <v>42</v>
      </c>
      <c r="J72" s="775">
        <v>13</v>
      </c>
      <c r="K72" s="775"/>
      <c r="L72" s="776">
        <f t="shared" si="7"/>
        <v>29</v>
      </c>
      <c r="M72" s="775"/>
      <c r="N72" s="775">
        <v>0</v>
      </c>
      <c r="O72" s="775"/>
      <c r="P72" s="775"/>
      <c r="Q72" s="776">
        <v>11</v>
      </c>
      <c r="R72" s="753">
        <f t="shared" si="8"/>
        <v>40</v>
      </c>
      <c r="S72" s="409">
        <f t="shared" si="4"/>
        <v>0.30952380952380953</v>
      </c>
    </row>
    <row r="73" spans="1:19" ht="20.25" customHeight="1">
      <c r="A73" s="709" t="s">
        <v>746</v>
      </c>
      <c r="B73" s="716" t="s">
        <v>747</v>
      </c>
      <c r="C73" s="753">
        <f t="shared" si="2"/>
        <v>88</v>
      </c>
      <c r="D73" s="775">
        <v>48</v>
      </c>
      <c r="E73" s="775">
        <v>40</v>
      </c>
      <c r="F73" s="775"/>
      <c r="G73" s="775"/>
      <c r="H73" s="753">
        <f t="shared" si="5"/>
        <v>88</v>
      </c>
      <c r="I73" s="753">
        <f t="shared" si="6"/>
        <v>78</v>
      </c>
      <c r="J73" s="775">
        <v>34</v>
      </c>
      <c r="K73" s="775"/>
      <c r="L73" s="776">
        <f>I73-J73-K73-M73-N73-O73-P73</f>
        <v>44</v>
      </c>
      <c r="M73" s="775"/>
      <c r="N73" s="775"/>
      <c r="O73" s="775"/>
      <c r="P73" s="775"/>
      <c r="Q73" s="776">
        <v>10</v>
      </c>
      <c r="R73" s="753">
        <f t="shared" si="8"/>
        <v>54</v>
      </c>
      <c r="S73" s="409">
        <f t="shared" si="4"/>
        <v>0.4358974358974359</v>
      </c>
    </row>
    <row r="74" spans="1:19" ht="20.25" customHeight="1">
      <c r="A74" s="709"/>
      <c r="B74" s="716"/>
      <c r="C74" s="753">
        <f t="shared" si="2"/>
        <v>0</v>
      </c>
      <c r="D74" s="775"/>
      <c r="E74" s="775"/>
      <c r="F74" s="775"/>
      <c r="G74" s="775"/>
      <c r="H74" s="753">
        <f t="shared" si="5"/>
        <v>0</v>
      </c>
      <c r="I74" s="753">
        <f t="shared" si="6"/>
        <v>0</v>
      </c>
      <c r="J74" s="775"/>
      <c r="K74" s="775"/>
      <c r="L74" s="776">
        <f t="shared" si="7"/>
        <v>0</v>
      </c>
      <c r="M74" s="775">
        <v>0</v>
      </c>
      <c r="N74" s="775"/>
      <c r="O74" s="775"/>
      <c r="P74" s="775"/>
      <c r="Q74" s="776"/>
      <c r="R74" s="753">
        <f t="shared" si="8"/>
        <v>0</v>
      </c>
      <c r="S74" s="409"/>
    </row>
    <row r="75" spans="1:19" ht="20.25" customHeight="1">
      <c r="A75" s="711" t="s">
        <v>77</v>
      </c>
      <c r="B75" s="712" t="s">
        <v>748</v>
      </c>
      <c r="C75" s="753">
        <f t="shared" si="2"/>
        <v>780</v>
      </c>
      <c r="D75" s="753">
        <f>D76+D77+D78+D79+D80+D81</f>
        <v>442</v>
      </c>
      <c r="E75" s="753">
        <f aca="true" t="shared" si="19" ref="E75:R75">E76+E77+E78+E79+E80+E81</f>
        <v>338</v>
      </c>
      <c r="F75" s="753">
        <f t="shared" si="19"/>
        <v>1</v>
      </c>
      <c r="G75" s="753">
        <f t="shared" si="19"/>
        <v>0</v>
      </c>
      <c r="H75" s="753">
        <f t="shared" si="19"/>
        <v>779</v>
      </c>
      <c r="I75" s="753">
        <f t="shared" si="19"/>
        <v>646</v>
      </c>
      <c r="J75" s="753">
        <f t="shared" si="19"/>
        <v>251</v>
      </c>
      <c r="K75" s="753">
        <f t="shared" si="19"/>
        <v>12</v>
      </c>
      <c r="L75" s="753">
        <f t="shared" si="19"/>
        <v>371</v>
      </c>
      <c r="M75" s="753">
        <f t="shared" si="19"/>
        <v>11</v>
      </c>
      <c r="N75" s="753">
        <f t="shared" si="19"/>
        <v>1</v>
      </c>
      <c r="O75" s="753">
        <f t="shared" si="19"/>
        <v>0</v>
      </c>
      <c r="P75" s="753">
        <f t="shared" si="19"/>
        <v>0</v>
      </c>
      <c r="Q75" s="753">
        <f t="shared" si="19"/>
        <v>133</v>
      </c>
      <c r="R75" s="762">
        <f t="shared" si="19"/>
        <v>516</v>
      </c>
      <c r="S75" s="409">
        <f t="shared" si="4"/>
        <v>0.4071207430340557</v>
      </c>
    </row>
    <row r="76" spans="1:19" ht="20.25" customHeight="1">
      <c r="A76" s="709" t="s">
        <v>749</v>
      </c>
      <c r="B76" s="717" t="s">
        <v>750</v>
      </c>
      <c r="C76" s="753">
        <f t="shared" si="2"/>
        <v>91</v>
      </c>
      <c r="D76" s="788">
        <v>0</v>
      </c>
      <c r="E76" s="788">
        <v>91</v>
      </c>
      <c r="F76" s="788">
        <v>0</v>
      </c>
      <c r="G76" s="788">
        <v>0</v>
      </c>
      <c r="H76" s="753">
        <f t="shared" si="5"/>
        <v>91</v>
      </c>
      <c r="I76" s="753">
        <f t="shared" si="6"/>
        <v>91</v>
      </c>
      <c r="J76" s="788">
        <v>89</v>
      </c>
      <c r="K76" s="788">
        <v>0</v>
      </c>
      <c r="L76" s="776">
        <f t="shared" si="7"/>
        <v>2</v>
      </c>
      <c r="M76" s="788">
        <v>0</v>
      </c>
      <c r="N76" s="788">
        <v>0</v>
      </c>
      <c r="O76" s="788">
        <v>0</v>
      </c>
      <c r="P76" s="789">
        <v>0</v>
      </c>
      <c r="Q76" s="790">
        <v>0</v>
      </c>
      <c r="R76" s="753">
        <f t="shared" si="8"/>
        <v>2</v>
      </c>
      <c r="S76" s="409">
        <f t="shared" si="4"/>
        <v>0.978021978021978</v>
      </c>
    </row>
    <row r="77" spans="1:19" ht="20.25" customHeight="1">
      <c r="A77" s="709" t="s">
        <v>751</v>
      </c>
      <c r="B77" s="717" t="s">
        <v>752</v>
      </c>
      <c r="C77" s="753">
        <f t="shared" si="2"/>
        <v>198</v>
      </c>
      <c r="D77" s="788">
        <v>129</v>
      </c>
      <c r="E77" s="788">
        <v>69</v>
      </c>
      <c r="F77" s="788">
        <v>0</v>
      </c>
      <c r="G77" s="788">
        <v>0</v>
      </c>
      <c r="H77" s="753">
        <f t="shared" si="5"/>
        <v>198</v>
      </c>
      <c r="I77" s="753">
        <f t="shared" si="6"/>
        <v>157</v>
      </c>
      <c r="J77" s="788">
        <v>50</v>
      </c>
      <c r="K77" s="788">
        <v>1</v>
      </c>
      <c r="L77" s="776">
        <f t="shared" si="7"/>
        <v>95</v>
      </c>
      <c r="M77" s="788">
        <v>10</v>
      </c>
      <c r="N77" s="788">
        <v>1</v>
      </c>
      <c r="O77" s="788">
        <v>0</v>
      </c>
      <c r="P77" s="789">
        <v>0</v>
      </c>
      <c r="Q77" s="790">
        <v>41</v>
      </c>
      <c r="R77" s="753">
        <f t="shared" si="8"/>
        <v>147</v>
      </c>
      <c r="S77" s="409">
        <f t="shared" si="4"/>
        <v>0.3248407643312102</v>
      </c>
    </row>
    <row r="78" spans="1:19" ht="20.25" customHeight="1">
      <c r="A78" s="709" t="s">
        <v>753</v>
      </c>
      <c r="B78" s="717" t="s">
        <v>754</v>
      </c>
      <c r="C78" s="753">
        <f t="shared" si="2"/>
        <v>165</v>
      </c>
      <c r="D78" s="788">
        <v>124</v>
      </c>
      <c r="E78" s="788">
        <v>41</v>
      </c>
      <c r="F78" s="788">
        <v>0</v>
      </c>
      <c r="G78" s="788">
        <v>0</v>
      </c>
      <c r="H78" s="753">
        <f t="shared" si="5"/>
        <v>165</v>
      </c>
      <c r="I78" s="753">
        <f t="shared" si="6"/>
        <v>135</v>
      </c>
      <c r="J78" s="788">
        <v>38</v>
      </c>
      <c r="K78" s="788">
        <v>2</v>
      </c>
      <c r="L78" s="776">
        <f t="shared" si="7"/>
        <v>95</v>
      </c>
      <c r="M78" s="788">
        <v>0</v>
      </c>
      <c r="N78" s="788">
        <v>0</v>
      </c>
      <c r="O78" s="788">
        <v>0</v>
      </c>
      <c r="P78" s="789">
        <v>0</v>
      </c>
      <c r="Q78" s="790">
        <v>30</v>
      </c>
      <c r="R78" s="753">
        <f t="shared" si="8"/>
        <v>125</v>
      </c>
      <c r="S78" s="409">
        <f aca="true" t="shared" si="20" ref="S78:S97">(J78+K78)/I78</f>
        <v>0.2962962962962963</v>
      </c>
    </row>
    <row r="79" spans="1:19" ht="20.25" customHeight="1">
      <c r="A79" s="709" t="s">
        <v>755</v>
      </c>
      <c r="B79" s="717" t="s">
        <v>756</v>
      </c>
      <c r="C79" s="753">
        <f t="shared" si="2"/>
        <v>113</v>
      </c>
      <c r="D79" s="788">
        <v>61</v>
      </c>
      <c r="E79" s="788">
        <v>52</v>
      </c>
      <c r="F79" s="788">
        <v>0</v>
      </c>
      <c r="G79" s="788">
        <v>0</v>
      </c>
      <c r="H79" s="753">
        <f t="shared" si="5"/>
        <v>113</v>
      </c>
      <c r="I79" s="753">
        <f t="shared" si="6"/>
        <v>97</v>
      </c>
      <c r="J79" s="788">
        <v>33</v>
      </c>
      <c r="K79" s="788">
        <v>2</v>
      </c>
      <c r="L79" s="776">
        <f t="shared" si="7"/>
        <v>61</v>
      </c>
      <c r="M79" s="788">
        <v>1</v>
      </c>
      <c r="N79" s="788">
        <v>0</v>
      </c>
      <c r="O79" s="788">
        <v>0</v>
      </c>
      <c r="P79" s="789">
        <v>0</v>
      </c>
      <c r="Q79" s="790">
        <v>16</v>
      </c>
      <c r="R79" s="753">
        <f t="shared" si="8"/>
        <v>78</v>
      </c>
      <c r="S79" s="409">
        <f t="shared" si="20"/>
        <v>0.36082474226804123</v>
      </c>
    </row>
    <row r="80" spans="1:19" ht="20.25" customHeight="1">
      <c r="A80" s="709" t="s">
        <v>757</v>
      </c>
      <c r="B80" s="717" t="s">
        <v>758</v>
      </c>
      <c r="C80" s="753">
        <f t="shared" si="2"/>
        <v>199</v>
      </c>
      <c r="D80" s="788">
        <v>127</v>
      </c>
      <c r="E80" s="788">
        <v>72</v>
      </c>
      <c r="F80" s="788">
        <v>1</v>
      </c>
      <c r="G80" s="788">
        <v>0</v>
      </c>
      <c r="H80" s="753">
        <f aca="true" t="shared" si="21" ref="H80:H97">C80-F80</f>
        <v>198</v>
      </c>
      <c r="I80" s="753">
        <f t="shared" si="6"/>
        <v>153</v>
      </c>
      <c r="J80" s="788">
        <v>28</v>
      </c>
      <c r="K80" s="788">
        <v>7</v>
      </c>
      <c r="L80" s="776">
        <f aca="true" t="shared" si="22" ref="L80:L97">I80-J80-K80-M80-N80-O80-P80</f>
        <v>118</v>
      </c>
      <c r="M80" s="788">
        <v>0</v>
      </c>
      <c r="N80" s="788"/>
      <c r="O80" s="788">
        <v>0</v>
      </c>
      <c r="P80" s="789">
        <v>0</v>
      </c>
      <c r="Q80" s="790">
        <v>45</v>
      </c>
      <c r="R80" s="753">
        <f t="shared" si="8"/>
        <v>163</v>
      </c>
      <c r="S80" s="409">
        <f t="shared" si="20"/>
        <v>0.22875816993464052</v>
      </c>
    </row>
    <row r="81" spans="1:19" ht="20.25" customHeight="1">
      <c r="A81" s="709" t="s">
        <v>801</v>
      </c>
      <c r="B81" s="717" t="s">
        <v>796</v>
      </c>
      <c r="C81" s="753">
        <f t="shared" si="2"/>
        <v>14</v>
      </c>
      <c r="D81" s="791">
        <v>1</v>
      </c>
      <c r="E81" s="791">
        <v>13</v>
      </c>
      <c r="F81" s="791">
        <v>0</v>
      </c>
      <c r="G81" s="791">
        <v>0</v>
      </c>
      <c r="H81" s="753">
        <f t="shared" si="21"/>
        <v>14</v>
      </c>
      <c r="I81" s="753">
        <f t="shared" si="6"/>
        <v>13</v>
      </c>
      <c r="J81" s="791">
        <v>13</v>
      </c>
      <c r="K81" s="791">
        <v>0</v>
      </c>
      <c r="L81" s="776">
        <f t="shared" si="22"/>
        <v>0</v>
      </c>
      <c r="M81" s="791">
        <v>0</v>
      </c>
      <c r="N81" s="791">
        <v>0</v>
      </c>
      <c r="O81" s="791">
        <v>0</v>
      </c>
      <c r="P81" s="791">
        <v>0</v>
      </c>
      <c r="Q81" s="791">
        <v>1</v>
      </c>
      <c r="R81" s="753">
        <f t="shared" si="8"/>
        <v>1</v>
      </c>
      <c r="S81" s="409">
        <f t="shared" si="20"/>
        <v>1</v>
      </c>
    </row>
    <row r="82" spans="1:19" ht="20.25" customHeight="1">
      <c r="A82" s="711" t="s">
        <v>78</v>
      </c>
      <c r="B82" s="712" t="s">
        <v>759</v>
      </c>
      <c r="C82" s="753">
        <f t="shared" si="2"/>
        <v>638</v>
      </c>
      <c r="D82" s="753">
        <f>D83+D84+D85+D86</f>
        <v>410</v>
      </c>
      <c r="E82" s="753">
        <f aca="true" t="shared" si="23" ref="E82:Q82">E83+E84+E85+E86</f>
        <v>228</v>
      </c>
      <c r="F82" s="753">
        <f t="shared" si="23"/>
        <v>4</v>
      </c>
      <c r="G82" s="753">
        <f t="shared" si="23"/>
        <v>0</v>
      </c>
      <c r="H82" s="753">
        <f t="shared" si="21"/>
        <v>634</v>
      </c>
      <c r="I82" s="753">
        <f t="shared" si="6"/>
        <v>506</v>
      </c>
      <c r="J82" s="753">
        <f t="shared" si="23"/>
        <v>108</v>
      </c>
      <c r="K82" s="753">
        <f t="shared" si="23"/>
        <v>2</v>
      </c>
      <c r="L82" s="800">
        <f t="shared" si="22"/>
        <v>389</v>
      </c>
      <c r="M82" s="753">
        <f t="shared" si="23"/>
        <v>3</v>
      </c>
      <c r="N82" s="753">
        <f t="shared" si="23"/>
        <v>4</v>
      </c>
      <c r="O82" s="753">
        <f t="shared" si="23"/>
        <v>0</v>
      </c>
      <c r="P82" s="753">
        <f t="shared" si="23"/>
        <v>0</v>
      </c>
      <c r="Q82" s="753">
        <f t="shared" si="23"/>
        <v>128</v>
      </c>
      <c r="R82" s="753">
        <f t="shared" si="8"/>
        <v>524</v>
      </c>
      <c r="S82" s="409">
        <f t="shared" si="20"/>
        <v>0.21739130434782608</v>
      </c>
    </row>
    <row r="83" spans="1:19" ht="20.25" customHeight="1">
      <c r="A83" s="709" t="s">
        <v>760</v>
      </c>
      <c r="B83" s="718" t="s">
        <v>761</v>
      </c>
      <c r="C83" s="753">
        <f t="shared" si="2"/>
        <v>4</v>
      </c>
      <c r="D83" s="774">
        <v>0</v>
      </c>
      <c r="E83" s="774">
        <v>4</v>
      </c>
      <c r="F83" s="774">
        <v>0</v>
      </c>
      <c r="G83" s="774">
        <v>0</v>
      </c>
      <c r="H83" s="753">
        <f t="shared" si="21"/>
        <v>4</v>
      </c>
      <c r="I83" s="753">
        <f t="shared" si="6"/>
        <v>4</v>
      </c>
      <c r="J83" s="774">
        <v>4</v>
      </c>
      <c r="K83" s="774">
        <v>0</v>
      </c>
      <c r="L83" s="776">
        <f t="shared" si="22"/>
        <v>0</v>
      </c>
      <c r="M83" s="774">
        <v>0</v>
      </c>
      <c r="N83" s="774">
        <v>0</v>
      </c>
      <c r="O83" s="774">
        <v>0</v>
      </c>
      <c r="P83" s="870">
        <v>0</v>
      </c>
      <c r="Q83" s="871">
        <v>0</v>
      </c>
      <c r="R83" s="753">
        <f t="shared" si="8"/>
        <v>0</v>
      </c>
      <c r="S83" s="409">
        <f t="shared" si="20"/>
        <v>1</v>
      </c>
    </row>
    <row r="84" spans="1:19" ht="20.25" customHeight="1">
      <c r="A84" s="709" t="s">
        <v>762</v>
      </c>
      <c r="B84" s="718" t="s">
        <v>763</v>
      </c>
      <c r="C84" s="753">
        <f t="shared" si="2"/>
        <v>134</v>
      </c>
      <c r="D84" s="774">
        <f>45+47</f>
        <v>92</v>
      </c>
      <c r="E84" s="774">
        <v>42</v>
      </c>
      <c r="F84" s="774">
        <v>0</v>
      </c>
      <c r="G84" s="774">
        <v>0</v>
      </c>
      <c r="H84" s="753">
        <f t="shared" si="21"/>
        <v>134</v>
      </c>
      <c r="I84" s="753">
        <f t="shared" si="6"/>
        <v>101</v>
      </c>
      <c r="J84" s="774">
        <f>33+2</f>
        <v>35</v>
      </c>
      <c r="K84" s="774">
        <v>0</v>
      </c>
      <c r="L84" s="776">
        <f t="shared" si="22"/>
        <v>64</v>
      </c>
      <c r="M84" s="774">
        <v>0</v>
      </c>
      <c r="N84" s="774">
        <v>2</v>
      </c>
      <c r="O84" s="774">
        <v>0</v>
      </c>
      <c r="P84" s="870">
        <v>0</v>
      </c>
      <c r="Q84" s="871">
        <v>33</v>
      </c>
      <c r="R84" s="753">
        <f t="shared" si="8"/>
        <v>99</v>
      </c>
      <c r="S84" s="409">
        <f t="shared" si="20"/>
        <v>0.3465346534653465</v>
      </c>
    </row>
    <row r="85" spans="1:19" ht="20.25" customHeight="1">
      <c r="A85" s="709" t="s">
        <v>764</v>
      </c>
      <c r="B85" s="718" t="s">
        <v>706</v>
      </c>
      <c r="C85" s="753">
        <f t="shared" si="2"/>
        <v>197</v>
      </c>
      <c r="D85" s="774">
        <f>64+48</f>
        <v>112</v>
      </c>
      <c r="E85" s="774">
        <f>61+24</f>
        <v>85</v>
      </c>
      <c r="F85" s="774">
        <v>4</v>
      </c>
      <c r="G85" s="774"/>
      <c r="H85" s="753">
        <f t="shared" si="21"/>
        <v>193</v>
      </c>
      <c r="I85" s="753">
        <f t="shared" si="6"/>
        <v>155</v>
      </c>
      <c r="J85" s="774">
        <v>40</v>
      </c>
      <c r="K85" s="774"/>
      <c r="L85" s="776">
        <f t="shared" si="22"/>
        <v>115</v>
      </c>
      <c r="M85" s="774"/>
      <c r="N85" s="774"/>
      <c r="O85" s="774"/>
      <c r="P85" s="870"/>
      <c r="Q85" s="871">
        <v>38</v>
      </c>
      <c r="R85" s="753">
        <f t="shared" si="8"/>
        <v>153</v>
      </c>
      <c r="S85" s="409">
        <f t="shared" si="20"/>
        <v>0.25806451612903225</v>
      </c>
    </row>
    <row r="86" spans="1:19" ht="20.25" customHeight="1">
      <c r="A86" s="709" t="s">
        <v>816</v>
      </c>
      <c r="B86" s="718" t="s">
        <v>765</v>
      </c>
      <c r="C86" s="753">
        <f t="shared" si="2"/>
        <v>303</v>
      </c>
      <c r="D86" s="774">
        <f>114+92</f>
        <v>206</v>
      </c>
      <c r="E86" s="774">
        <f>61+36</f>
        <v>97</v>
      </c>
      <c r="F86" s="774">
        <v>0</v>
      </c>
      <c r="G86" s="774">
        <v>0</v>
      </c>
      <c r="H86" s="753">
        <f t="shared" si="21"/>
        <v>303</v>
      </c>
      <c r="I86" s="753">
        <f t="shared" si="6"/>
        <v>246</v>
      </c>
      <c r="J86" s="774">
        <v>29</v>
      </c>
      <c r="K86" s="774">
        <v>2</v>
      </c>
      <c r="L86" s="776">
        <f t="shared" si="22"/>
        <v>210</v>
      </c>
      <c r="M86" s="774">
        <v>3</v>
      </c>
      <c r="N86" s="774">
        <v>2</v>
      </c>
      <c r="O86" s="774">
        <v>0</v>
      </c>
      <c r="P86" s="870">
        <v>0</v>
      </c>
      <c r="Q86" s="871">
        <v>57</v>
      </c>
      <c r="R86" s="753">
        <f t="shared" si="8"/>
        <v>272</v>
      </c>
      <c r="S86" s="409">
        <f t="shared" si="20"/>
        <v>0.12601626016260162</v>
      </c>
    </row>
    <row r="87" spans="1:19" ht="20.25" customHeight="1">
      <c r="A87" s="711" t="s">
        <v>101</v>
      </c>
      <c r="B87" s="712" t="s">
        <v>766</v>
      </c>
      <c r="C87" s="753">
        <f t="shared" si="2"/>
        <v>204</v>
      </c>
      <c r="D87" s="753">
        <f>D88+D89+D90</f>
        <v>139</v>
      </c>
      <c r="E87" s="753">
        <f aca="true" t="shared" si="24" ref="E87:R87">E88+E89+E90</f>
        <v>65</v>
      </c>
      <c r="F87" s="753">
        <f t="shared" si="24"/>
        <v>0</v>
      </c>
      <c r="G87" s="753">
        <f t="shared" si="24"/>
        <v>0</v>
      </c>
      <c r="H87" s="753">
        <f t="shared" si="24"/>
        <v>204</v>
      </c>
      <c r="I87" s="753">
        <f t="shared" si="24"/>
        <v>132</v>
      </c>
      <c r="J87" s="753">
        <f t="shared" si="24"/>
        <v>29</v>
      </c>
      <c r="K87" s="753">
        <f t="shared" si="24"/>
        <v>1</v>
      </c>
      <c r="L87" s="753">
        <f t="shared" si="24"/>
        <v>101</v>
      </c>
      <c r="M87" s="753">
        <f t="shared" si="24"/>
        <v>0</v>
      </c>
      <c r="N87" s="753">
        <f t="shared" si="24"/>
        <v>0</v>
      </c>
      <c r="O87" s="753">
        <f t="shared" si="24"/>
        <v>0</v>
      </c>
      <c r="P87" s="753">
        <f t="shared" si="24"/>
        <v>1</v>
      </c>
      <c r="Q87" s="753">
        <f t="shared" si="24"/>
        <v>72</v>
      </c>
      <c r="R87" s="753">
        <f t="shared" si="24"/>
        <v>174</v>
      </c>
      <c r="S87" s="409">
        <f t="shared" si="20"/>
        <v>0.22727272727272727</v>
      </c>
    </row>
    <row r="88" spans="1:19" ht="20.25" customHeight="1">
      <c r="A88" s="709" t="s">
        <v>767</v>
      </c>
      <c r="B88" s="719" t="s">
        <v>768</v>
      </c>
      <c r="C88" s="753">
        <f t="shared" si="2"/>
        <v>26</v>
      </c>
      <c r="D88" s="872">
        <v>5</v>
      </c>
      <c r="E88" s="873">
        <v>21</v>
      </c>
      <c r="F88" s="873">
        <v>0</v>
      </c>
      <c r="G88" s="873">
        <v>0</v>
      </c>
      <c r="H88" s="753">
        <f t="shared" si="21"/>
        <v>26</v>
      </c>
      <c r="I88" s="753">
        <f t="shared" si="6"/>
        <v>25</v>
      </c>
      <c r="J88" s="873">
        <v>5</v>
      </c>
      <c r="K88" s="873">
        <v>0</v>
      </c>
      <c r="L88" s="776">
        <f t="shared" si="22"/>
        <v>19</v>
      </c>
      <c r="M88" s="873">
        <v>0</v>
      </c>
      <c r="N88" s="873">
        <v>0</v>
      </c>
      <c r="O88" s="873">
        <v>0</v>
      </c>
      <c r="P88" s="874">
        <v>1</v>
      </c>
      <c r="Q88" s="875">
        <v>1</v>
      </c>
      <c r="R88" s="753">
        <f t="shared" si="8"/>
        <v>21</v>
      </c>
      <c r="S88" s="409">
        <f t="shared" si="20"/>
        <v>0.2</v>
      </c>
    </row>
    <row r="89" spans="1:19" ht="20.25" customHeight="1">
      <c r="A89" s="709" t="s">
        <v>769</v>
      </c>
      <c r="B89" s="719" t="s">
        <v>770</v>
      </c>
      <c r="C89" s="753">
        <f t="shared" si="2"/>
        <v>98</v>
      </c>
      <c r="D89" s="793" t="s">
        <v>807</v>
      </c>
      <c r="E89" s="852" t="s">
        <v>810</v>
      </c>
      <c r="F89" s="852" t="s">
        <v>676</v>
      </c>
      <c r="G89" s="852" t="s">
        <v>676</v>
      </c>
      <c r="H89" s="753">
        <f t="shared" si="21"/>
        <v>98</v>
      </c>
      <c r="I89" s="753">
        <f t="shared" si="6"/>
        <v>57</v>
      </c>
      <c r="J89" s="852" t="s">
        <v>76</v>
      </c>
      <c r="K89" s="852" t="s">
        <v>52</v>
      </c>
      <c r="L89" s="796">
        <f t="shared" si="22"/>
        <v>49</v>
      </c>
      <c r="M89" s="852" t="s">
        <v>676</v>
      </c>
      <c r="N89" s="852" t="s">
        <v>676</v>
      </c>
      <c r="O89" s="852" t="s">
        <v>676</v>
      </c>
      <c r="P89" s="853" t="s">
        <v>676</v>
      </c>
      <c r="Q89" s="854" t="s">
        <v>812</v>
      </c>
      <c r="R89" s="753">
        <f t="shared" si="8"/>
        <v>90</v>
      </c>
      <c r="S89" s="409">
        <f t="shared" si="20"/>
        <v>0.14035087719298245</v>
      </c>
    </row>
    <row r="90" spans="1:19" ht="20.25" customHeight="1">
      <c r="A90" s="709" t="s">
        <v>771</v>
      </c>
      <c r="B90" s="720" t="s">
        <v>772</v>
      </c>
      <c r="C90" s="753">
        <f t="shared" si="2"/>
        <v>80</v>
      </c>
      <c r="D90" s="793" t="s">
        <v>804</v>
      </c>
      <c r="E90" s="852" t="s">
        <v>811</v>
      </c>
      <c r="F90" s="852" t="s">
        <v>676</v>
      </c>
      <c r="G90" s="852" t="s">
        <v>676</v>
      </c>
      <c r="H90" s="753">
        <f t="shared" si="21"/>
        <v>80</v>
      </c>
      <c r="I90" s="753">
        <f t="shared" si="6"/>
        <v>50</v>
      </c>
      <c r="J90" s="852" t="s">
        <v>358</v>
      </c>
      <c r="K90" s="852" t="s">
        <v>676</v>
      </c>
      <c r="L90" s="796">
        <f t="shared" si="22"/>
        <v>33</v>
      </c>
      <c r="M90" s="852" t="s">
        <v>676</v>
      </c>
      <c r="N90" s="852" t="s">
        <v>676</v>
      </c>
      <c r="O90" s="852" t="s">
        <v>676</v>
      </c>
      <c r="P90" s="853" t="s">
        <v>676</v>
      </c>
      <c r="Q90" s="854" t="s">
        <v>808</v>
      </c>
      <c r="R90" s="753">
        <f t="shared" si="8"/>
        <v>63</v>
      </c>
      <c r="S90" s="409">
        <f t="shared" si="20"/>
        <v>0.34</v>
      </c>
    </row>
    <row r="91" spans="1:19" ht="20.25" customHeight="1">
      <c r="A91" s="711" t="s">
        <v>102</v>
      </c>
      <c r="B91" s="712" t="s">
        <v>773</v>
      </c>
      <c r="C91" s="753">
        <f t="shared" si="2"/>
        <v>240</v>
      </c>
      <c r="D91" s="753">
        <f>D92+D93+D94</f>
        <v>175</v>
      </c>
      <c r="E91" s="753">
        <f aca="true" t="shared" si="25" ref="E91:R91">E92+E93+E94</f>
        <v>65</v>
      </c>
      <c r="F91" s="753">
        <f t="shared" si="25"/>
        <v>8</v>
      </c>
      <c r="G91" s="753">
        <f t="shared" si="25"/>
        <v>0</v>
      </c>
      <c r="H91" s="753">
        <f t="shared" si="25"/>
        <v>232</v>
      </c>
      <c r="I91" s="753">
        <f t="shared" si="25"/>
        <v>152</v>
      </c>
      <c r="J91" s="753">
        <f t="shared" si="25"/>
        <v>37</v>
      </c>
      <c r="K91" s="753">
        <f t="shared" si="25"/>
        <v>3</v>
      </c>
      <c r="L91" s="753">
        <f t="shared" si="25"/>
        <v>112</v>
      </c>
      <c r="M91" s="753">
        <f t="shared" si="25"/>
        <v>0</v>
      </c>
      <c r="N91" s="753">
        <f t="shared" si="25"/>
        <v>0</v>
      </c>
      <c r="O91" s="753">
        <f t="shared" si="25"/>
        <v>0</v>
      </c>
      <c r="P91" s="753">
        <f t="shared" si="25"/>
        <v>0</v>
      </c>
      <c r="Q91" s="753">
        <f t="shared" si="25"/>
        <v>80</v>
      </c>
      <c r="R91" s="753">
        <f t="shared" si="25"/>
        <v>192</v>
      </c>
      <c r="S91" s="409">
        <f t="shared" si="20"/>
        <v>0.2631578947368421</v>
      </c>
    </row>
    <row r="92" spans="1:19" ht="20.25" customHeight="1">
      <c r="A92" s="709" t="s">
        <v>774</v>
      </c>
      <c r="B92" s="713" t="s">
        <v>775</v>
      </c>
      <c r="C92" s="753">
        <f t="shared" si="2"/>
        <v>61</v>
      </c>
      <c r="D92" s="792">
        <v>55</v>
      </c>
      <c r="E92" s="778">
        <v>6</v>
      </c>
      <c r="F92" s="778">
        <v>1</v>
      </c>
      <c r="G92" s="778"/>
      <c r="H92" s="753">
        <f t="shared" si="21"/>
        <v>60</v>
      </c>
      <c r="I92" s="753">
        <f t="shared" si="6"/>
        <v>33</v>
      </c>
      <c r="J92" s="778">
        <v>3</v>
      </c>
      <c r="K92" s="778">
        <v>0</v>
      </c>
      <c r="L92" s="776">
        <f t="shared" si="22"/>
        <v>30</v>
      </c>
      <c r="M92" s="778">
        <v>0</v>
      </c>
      <c r="N92" s="778"/>
      <c r="O92" s="778"/>
      <c r="P92" s="778"/>
      <c r="Q92" s="778">
        <v>27</v>
      </c>
      <c r="R92" s="753">
        <f t="shared" si="8"/>
        <v>57</v>
      </c>
      <c r="S92" s="409">
        <f t="shared" si="20"/>
        <v>0.09090909090909091</v>
      </c>
    </row>
    <row r="93" spans="1:19" ht="20.25" customHeight="1">
      <c r="A93" s="709" t="s">
        <v>776</v>
      </c>
      <c r="B93" s="713" t="s">
        <v>777</v>
      </c>
      <c r="C93" s="753">
        <f t="shared" si="2"/>
        <v>104</v>
      </c>
      <c r="D93" s="792">
        <v>56</v>
      </c>
      <c r="E93" s="778">
        <v>48</v>
      </c>
      <c r="F93" s="778">
        <v>7</v>
      </c>
      <c r="G93" s="778">
        <v>0</v>
      </c>
      <c r="H93" s="753">
        <f t="shared" si="21"/>
        <v>97</v>
      </c>
      <c r="I93" s="753">
        <f t="shared" si="6"/>
        <v>69</v>
      </c>
      <c r="J93" s="778">
        <v>27</v>
      </c>
      <c r="K93" s="876">
        <v>2</v>
      </c>
      <c r="L93" s="776">
        <f t="shared" si="22"/>
        <v>40</v>
      </c>
      <c r="M93" s="778">
        <v>0</v>
      </c>
      <c r="N93" s="778">
        <v>0</v>
      </c>
      <c r="O93" s="778">
        <v>0</v>
      </c>
      <c r="P93" s="778">
        <v>0</v>
      </c>
      <c r="Q93" s="779">
        <v>28</v>
      </c>
      <c r="R93" s="753">
        <f t="shared" si="8"/>
        <v>68</v>
      </c>
      <c r="S93" s="409">
        <f t="shared" si="20"/>
        <v>0.42028985507246375</v>
      </c>
    </row>
    <row r="94" spans="1:19" ht="20.25" customHeight="1">
      <c r="A94" s="721" t="s">
        <v>778</v>
      </c>
      <c r="B94" s="713" t="s">
        <v>779</v>
      </c>
      <c r="C94" s="753">
        <f t="shared" si="2"/>
        <v>75</v>
      </c>
      <c r="D94" s="792">
        <v>64</v>
      </c>
      <c r="E94" s="778">
        <v>11</v>
      </c>
      <c r="F94" s="778"/>
      <c r="G94" s="778">
        <v>0</v>
      </c>
      <c r="H94" s="753">
        <f t="shared" si="21"/>
        <v>75</v>
      </c>
      <c r="I94" s="753">
        <f t="shared" si="6"/>
        <v>50</v>
      </c>
      <c r="J94" s="778">
        <v>7</v>
      </c>
      <c r="K94" s="778">
        <v>1</v>
      </c>
      <c r="L94" s="776">
        <f t="shared" si="22"/>
        <v>42</v>
      </c>
      <c r="M94" s="778">
        <v>0</v>
      </c>
      <c r="N94" s="778">
        <v>0</v>
      </c>
      <c r="O94" s="778">
        <v>0</v>
      </c>
      <c r="P94" s="778">
        <v>0</v>
      </c>
      <c r="Q94" s="779">
        <v>25</v>
      </c>
      <c r="R94" s="753">
        <f t="shared" si="8"/>
        <v>67</v>
      </c>
      <c r="S94" s="409">
        <f t="shared" si="20"/>
        <v>0.16</v>
      </c>
    </row>
    <row r="95" spans="1:19" ht="20.25" customHeight="1">
      <c r="A95" s="711" t="s">
        <v>103</v>
      </c>
      <c r="B95" s="712" t="s">
        <v>780</v>
      </c>
      <c r="C95" s="753">
        <f t="shared" si="2"/>
        <v>204</v>
      </c>
      <c r="D95" s="753">
        <f>D96+D97</f>
        <v>97</v>
      </c>
      <c r="E95" s="753">
        <f aca="true" t="shared" si="26" ref="E95:R95">E96+E97</f>
        <v>107</v>
      </c>
      <c r="F95" s="753">
        <f t="shared" si="26"/>
        <v>0</v>
      </c>
      <c r="G95" s="753">
        <f t="shared" si="26"/>
        <v>0</v>
      </c>
      <c r="H95" s="753">
        <f t="shared" si="26"/>
        <v>204</v>
      </c>
      <c r="I95" s="753">
        <f t="shared" si="26"/>
        <v>168</v>
      </c>
      <c r="J95" s="753">
        <f t="shared" si="26"/>
        <v>90</v>
      </c>
      <c r="K95" s="753">
        <f t="shared" si="26"/>
        <v>1</v>
      </c>
      <c r="L95" s="753">
        <f t="shared" si="26"/>
        <v>77</v>
      </c>
      <c r="M95" s="753">
        <f t="shared" si="26"/>
        <v>0</v>
      </c>
      <c r="N95" s="753">
        <f t="shared" si="26"/>
        <v>0</v>
      </c>
      <c r="O95" s="753">
        <f t="shared" si="26"/>
        <v>0</v>
      </c>
      <c r="P95" s="753">
        <f t="shared" si="26"/>
        <v>0</v>
      </c>
      <c r="Q95" s="753">
        <f t="shared" si="26"/>
        <v>36</v>
      </c>
      <c r="R95" s="753">
        <f t="shared" si="26"/>
        <v>113</v>
      </c>
      <c r="S95" s="409">
        <f t="shared" si="20"/>
        <v>0.5416666666666666</v>
      </c>
    </row>
    <row r="96" spans="1:19" ht="20.25" customHeight="1">
      <c r="A96" s="709" t="s">
        <v>781</v>
      </c>
      <c r="B96" s="713" t="s">
        <v>782</v>
      </c>
      <c r="C96" s="753">
        <f t="shared" si="2"/>
        <v>84</v>
      </c>
      <c r="D96" s="775">
        <v>37</v>
      </c>
      <c r="E96" s="775">
        <v>47</v>
      </c>
      <c r="F96" s="775"/>
      <c r="G96" s="775">
        <v>0</v>
      </c>
      <c r="H96" s="753">
        <f t="shared" si="21"/>
        <v>84</v>
      </c>
      <c r="I96" s="753">
        <f t="shared" si="6"/>
        <v>79</v>
      </c>
      <c r="J96" s="775">
        <v>36</v>
      </c>
      <c r="K96" s="775">
        <v>1</v>
      </c>
      <c r="L96" s="776">
        <f t="shared" si="22"/>
        <v>42</v>
      </c>
      <c r="M96" s="775">
        <v>0</v>
      </c>
      <c r="N96" s="775">
        <v>0</v>
      </c>
      <c r="O96" s="775">
        <v>0</v>
      </c>
      <c r="P96" s="775">
        <v>0</v>
      </c>
      <c r="Q96" s="776">
        <v>5</v>
      </c>
      <c r="R96" s="753">
        <f t="shared" si="8"/>
        <v>47</v>
      </c>
      <c r="S96" s="409">
        <f t="shared" si="20"/>
        <v>0.46835443037974683</v>
      </c>
    </row>
    <row r="97" spans="1:19" ht="20.25" customHeight="1">
      <c r="A97" s="709" t="s">
        <v>783</v>
      </c>
      <c r="B97" s="713" t="s">
        <v>784</v>
      </c>
      <c r="C97" s="753">
        <f t="shared" si="2"/>
        <v>120</v>
      </c>
      <c r="D97" s="775">
        <v>60</v>
      </c>
      <c r="E97" s="775">
        <v>60</v>
      </c>
      <c r="F97" s="775">
        <v>0</v>
      </c>
      <c r="G97" s="775">
        <v>0</v>
      </c>
      <c r="H97" s="753">
        <f t="shared" si="21"/>
        <v>120</v>
      </c>
      <c r="I97" s="753">
        <f t="shared" si="6"/>
        <v>89</v>
      </c>
      <c r="J97" s="775">
        <v>54</v>
      </c>
      <c r="K97" s="775"/>
      <c r="L97" s="776">
        <f t="shared" si="22"/>
        <v>35</v>
      </c>
      <c r="M97" s="775">
        <v>0</v>
      </c>
      <c r="N97" s="775">
        <v>0</v>
      </c>
      <c r="O97" s="775">
        <v>0</v>
      </c>
      <c r="P97" s="775">
        <v>0</v>
      </c>
      <c r="Q97" s="776">
        <v>31</v>
      </c>
      <c r="R97" s="753">
        <f t="shared" si="8"/>
        <v>66</v>
      </c>
      <c r="S97" s="409">
        <f t="shared" si="20"/>
        <v>0.6067415730337079</v>
      </c>
    </row>
    <row r="98" spans="1:19" s="412" customFormat="1" ht="29.25" customHeight="1">
      <c r="A98" s="1321"/>
      <c r="B98" s="1321"/>
      <c r="C98" s="1321"/>
      <c r="D98" s="1321"/>
      <c r="E98" s="1321"/>
      <c r="F98" s="567"/>
      <c r="G98" s="567"/>
      <c r="H98" s="567"/>
      <c r="I98" s="567"/>
      <c r="J98" s="567"/>
      <c r="K98" s="567"/>
      <c r="L98" s="567"/>
      <c r="M98" s="567"/>
      <c r="N98" s="1319" t="str">
        <f>'Thong tin'!B8</f>
        <v>Lâm Đồng, ngày 06 tháng 01 năm 2017</v>
      </c>
      <c r="O98" s="1319"/>
      <c r="P98" s="1319"/>
      <c r="Q98" s="1319"/>
      <c r="R98" s="1319"/>
      <c r="S98" s="1319"/>
    </row>
    <row r="99" spans="1:19" s="413" customFormat="1" ht="19.5" customHeight="1">
      <c r="A99" s="571"/>
      <c r="B99" s="1290" t="s">
        <v>4</v>
      </c>
      <c r="C99" s="1290"/>
      <c r="D99" s="1290"/>
      <c r="E99" s="1290"/>
      <c r="F99" s="565"/>
      <c r="G99" s="565"/>
      <c r="H99" s="565"/>
      <c r="I99" s="565"/>
      <c r="J99" s="565"/>
      <c r="K99" s="565"/>
      <c r="L99" s="565"/>
      <c r="M99" s="565"/>
      <c r="N99" s="1320" t="str">
        <f>'Thong tin'!B7</f>
        <v>CỤC TRƯỞNG</v>
      </c>
      <c r="O99" s="1320"/>
      <c r="P99" s="1320"/>
      <c r="Q99" s="1320"/>
      <c r="R99" s="1320"/>
      <c r="S99" s="1320"/>
    </row>
    <row r="100" spans="1:19" ht="18.75">
      <c r="A100" s="555"/>
      <c r="B100" s="1310"/>
      <c r="C100" s="1310"/>
      <c r="D100" s="1310"/>
      <c r="E100" s="561"/>
      <c r="F100" s="561"/>
      <c r="G100" s="561"/>
      <c r="H100" s="561"/>
      <c r="I100" s="561"/>
      <c r="J100" s="561"/>
      <c r="K100" s="561"/>
      <c r="L100" s="561"/>
      <c r="M100" s="561"/>
      <c r="N100" s="1289"/>
      <c r="O100" s="1289"/>
      <c r="P100" s="1289"/>
      <c r="Q100" s="1289"/>
      <c r="R100" s="1289"/>
      <c r="S100" s="1289"/>
    </row>
    <row r="101" spans="1:19" ht="18.75">
      <c r="A101" s="555"/>
      <c r="B101" s="1289"/>
      <c r="C101" s="1289"/>
      <c r="D101" s="1289"/>
      <c r="E101" s="1289"/>
      <c r="F101" s="561"/>
      <c r="G101" s="561"/>
      <c r="H101" s="561"/>
      <c r="I101" s="561"/>
      <c r="J101" s="561"/>
      <c r="K101" s="561"/>
      <c r="L101" s="561"/>
      <c r="M101" s="561"/>
      <c r="N101" s="561"/>
      <c r="O101" s="561"/>
      <c r="P101" s="1289"/>
      <c r="Q101" s="1289"/>
      <c r="R101" s="1289"/>
      <c r="S101" s="555"/>
    </row>
    <row r="102" spans="1:19" ht="15.75" customHeight="1">
      <c r="A102" s="572"/>
      <c r="B102" s="555"/>
      <c r="C102" s="555"/>
      <c r="D102" s="561"/>
      <c r="E102" s="561"/>
      <c r="F102" s="561"/>
      <c r="G102" s="561"/>
      <c r="H102" s="561"/>
      <c r="I102" s="561"/>
      <c r="J102" s="561"/>
      <c r="K102" s="561"/>
      <c r="L102" s="561"/>
      <c r="M102" s="561"/>
      <c r="N102" s="561"/>
      <c r="O102" s="561"/>
      <c r="P102" s="561"/>
      <c r="Q102" s="561"/>
      <c r="R102" s="555"/>
      <c r="S102" s="555"/>
    </row>
    <row r="103" spans="1:19" ht="15.75" customHeight="1">
      <c r="A103" s="555"/>
      <c r="B103" s="1318"/>
      <c r="C103" s="1318"/>
      <c r="D103" s="1318"/>
      <c r="E103" s="1318"/>
      <c r="F103" s="1318"/>
      <c r="G103" s="1318"/>
      <c r="H103" s="1318"/>
      <c r="I103" s="1318"/>
      <c r="J103" s="1318"/>
      <c r="K103" s="1318"/>
      <c r="L103" s="1318"/>
      <c r="M103" s="1318"/>
      <c r="N103" s="1318"/>
      <c r="O103" s="1318"/>
      <c r="P103" s="561"/>
      <c r="Q103" s="561"/>
      <c r="R103" s="555"/>
      <c r="S103" s="555"/>
    </row>
    <row r="104" spans="1:19" ht="18.75">
      <c r="A104" s="566"/>
      <c r="B104" s="566"/>
      <c r="C104" s="566"/>
      <c r="D104" s="566"/>
      <c r="E104" s="566"/>
      <c r="F104" s="566"/>
      <c r="G104" s="566"/>
      <c r="H104" s="566"/>
      <c r="I104" s="566"/>
      <c r="J104" s="566"/>
      <c r="K104" s="566"/>
      <c r="L104" s="566"/>
      <c r="M104" s="566"/>
      <c r="N104" s="566"/>
      <c r="O104" s="566"/>
      <c r="P104" s="566"/>
      <c r="Q104" s="555"/>
      <c r="R104" s="555"/>
      <c r="S104" s="555"/>
    </row>
    <row r="105" spans="1:19" ht="18.75">
      <c r="A105" s="555"/>
      <c r="B105" s="1288" t="str">
        <f>'Thong tin'!B5</f>
        <v>Phạm Ngọc Hoa</v>
      </c>
      <c r="C105" s="1288"/>
      <c r="D105" s="1288"/>
      <c r="E105" s="1288"/>
      <c r="F105" s="555"/>
      <c r="G105" s="555"/>
      <c r="H105" s="555"/>
      <c r="I105" s="555"/>
      <c r="J105" s="555"/>
      <c r="K105" s="555"/>
      <c r="L105" s="555"/>
      <c r="M105" s="555"/>
      <c r="N105" s="1288" t="str">
        <f>'Thong tin'!B6</f>
        <v>Trần Hữu Thọ </v>
      </c>
      <c r="O105" s="1288"/>
      <c r="P105" s="1288"/>
      <c r="Q105" s="1288"/>
      <c r="R105" s="1288"/>
      <c r="S105" s="1288"/>
    </row>
    <row r="106" spans="1:19" ht="18.75">
      <c r="A106" s="471"/>
      <c r="B106" s="471"/>
      <c r="C106" s="471"/>
      <c r="D106" s="471"/>
      <c r="E106" s="471"/>
      <c r="F106" s="471"/>
      <c r="G106" s="471"/>
      <c r="H106" s="471"/>
      <c r="I106" s="471"/>
      <c r="J106" s="471"/>
      <c r="K106" s="471"/>
      <c r="L106" s="471"/>
      <c r="M106" s="471"/>
      <c r="N106" s="471"/>
      <c r="O106" s="471"/>
      <c r="P106" s="471"/>
      <c r="Q106" s="471"/>
      <c r="R106" s="471"/>
      <c r="S106" s="471"/>
    </row>
  </sheetData>
  <sheetProtection/>
  <mergeCells count="36">
    <mergeCell ref="N105:S105"/>
    <mergeCell ref="D7:E7"/>
    <mergeCell ref="D8:D9"/>
    <mergeCell ref="E8:E9"/>
    <mergeCell ref="J8:P8"/>
    <mergeCell ref="B105:E105"/>
    <mergeCell ref="A10:B10"/>
    <mergeCell ref="B99:E99"/>
    <mergeCell ref="A11:B11"/>
    <mergeCell ref="R6:R9"/>
    <mergeCell ref="S6:S9"/>
    <mergeCell ref="I7:P7"/>
    <mergeCell ref="C7:C9"/>
    <mergeCell ref="N99:S99"/>
    <mergeCell ref="A98:E98"/>
    <mergeCell ref="P4:S4"/>
    <mergeCell ref="A6:B9"/>
    <mergeCell ref="H7:H9"/>
    <mergeCell ref="Q7:Q9"/>
    <mergeCell ref="I8:I9"/>
    <mergeCell ref="N100:S100"/>
    <mergeCell ref="B103:O103"/>
    <mergeCell ref="B100:D100"/>
    <mergeCell ref="B101:E101"/>
    <mergeCell ref="P101:R101"/>
    <mergeCell ref="N98:S98"/>
    <mergeCell ref="E1:O1"/>
    <mergeCell ref="E2:O2"/>
    <mergeCell ref="E3:O3"/>
    <mergeCell ref="F6:F9"/>
    <mergeCell ref="G6:G9"/>
    <mergeCell ref="H6:Q6"/>
    <mergeCell ref="C6:E6"/>
    <mergeCell ref="A2:D2"/>
    <mergeCell ref="P2:S2"/>
    <mergeCell ref="A3:D3"/>
  </mergeCells>
  <printOptions/>
  <pageMargins left="0.393700787401575" right="0"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107"/>
  <sheetViews>
    <sheetView showZeros="0" zoomScale="70" zoomScaleNormal="70" zoomScaleSheetLayoutView="65" workbookViewId="0" topLeftCell="C1">
      <selection activeCell="M11" sqref="M11"/>
    </sheetView>
  </sheetViews>
  <sheetFormatPr defaultColWidth="9.00390625" defaultRowHeight="15.75"/>
  <cols>
    <col min="1" max="1" width="3.50390625" style="425" customWidth="1"/>
    <col min="2" max="2" width="21.50390625" style="425" customWidth="1"/>
    <col min="3" max="3" width="17.375" style="425" customWidth="1"/>
    <col min="4" max="4" width="16.125" style="425" customWidth="1"/>
    <col min="5" max="5" width="16.50390625" style="425" customWidth="1"/>
    <col min="6" max="6" width="13.75390625" style="425" customWidth="1"/>
    <col min="7" max="7" width="7.75390625" style="425" customWidth="1"/>
    <col min="8" max="8" width="16.75390625" style="425" customWidth="1"/>
    <col min="9" max="9" width="15.125" style="425" customWidth="1"/>
    <col min="10" max="10" width="15.375" style="425" customWidth="1"/>
    <col min="11" max="11" width="14.50390625" style="425" customWidth="1"/>
    <col min="12" max="12" width="9.25390625" style="425" customWidth="1"/>
    <col min="13" max="13" width="15.625" style="425" customWidth="1"/>
    <col min="14" max="14" width="12.00390625" style="425" customWidth="1"/>
    <col min="15" max="15" width="10.875" style="425" customWidth="1"/>
    <col min="16" max="16" width="11.375" style="425" customWidth="1"/>
    <col min="17" max="17" width="13.75390625" style="425" customWidth="1"/>
    <col min="18" max="18" width="16.625" style="425" customWidth="1"/>
    <col min="19" max="19" width="16.50390625" style="425" customWidth="1"/>
    <col min="20" max="20" width="6.75390625" style="425" customWidth="1"/>
    <col min="21" max="16384" width="9.00390625" style="425" customWidth="1"/>
  </cols>
  <sheetData>
    <row r="1" spans="1:20" s="447" customFormat="1" ht="20.25" customHeight="1">
      <c r="A1" s="512" t="s">
        <v>35</v>
      </c>
      <c r="B1" s="512"/>
      <c r="C1" s="512"/>
      <c r="D1" s="509"/>
      <c r="E1" s="1234" t="s">
        <v>794</v>
      </c>
      <c r="F1" s="1234"/>
      <c r="G1" s="1234"/>
      <c r="H1" s="1234"/>
      <c r="I1" s="1234"/>
      <c r="J1" s="1234"/>
      <c r="K1" s="1234"/>
      <c r="L1" s="1234"/>
      <c r="M1" s="1234"/>
      <c r="N1" s="1234"/>
      <c r="O1" s="1234"/>
      <c r="P1" s="1234"/>
      <c r="Q1" s="573" t="s">
        <v>580</v>
      </c>
      <c r="R1" s="500"/>
      <c r="S1" s="500"/>
      <c r="T1" s="500"/>
    </row>
    <row r="2" spans="1:20" ht="17.25" customHeight="1">
      <c r="A2" s="1335" t="s">
        <v>343</v>
      </c>
      <c r="B2" s="1335"/>
      <c r="C2" s="1335"/>
      <c r="D2" s="1335"/>
      <c r="E2" s="1233" t="s">
        <v>42</v>
      </c>
      <c r="F2" s="1233"/>
      <c r="G2" s="1233"/>
      <c r="H2" s="1233"/>
      <c r="I2" s="1233"/>
      <c r="J2" s="1233"/>
      <c r="K2" s="1233"/>
      <c r="L2" s="1233"/>
      <c r="M2" s="1233"/>
      <c r="N2" s="1233"/>
      <c r="O2" s="1233"/>
      <c r="P2" s="1233"/>
      <c r="Q2" s="1336" t="str">
        <f>'Thong tin'!B4</f>
        <v>Cục Thi hành án dân sự tỉnh Lâm Đồng </v>
      </c>
      <c r="R2" s="1336"/>
      <c r="S2" s="1336"/>
      <c r="T2" s="1336"/>
    </row>
    <row r="3" spans="1:20" s="447" customFormat="1" ht="18" customHeight="1">
      <c r="A3" s="1328" t="s">
        <v>344</v>
      </c>
      <c r="B3" s="1328"/>
      <c r="C3" s="1328"/>
      <c r="D3" s="1328"/>
      <c r="E3" s="1312" t="str">
        <f>'Thong tin'!B3</f>
        <v>03 tháng / năm 2017</v>
      </c>
      <c r="F3" s="1312"/>
      <c r="G3" s="1312"/>
      <c r="H3" s="1312"/>
      <c r="I3" s="1312"/>
      <c r="J3" s="1312"/>
      <c r="K3" s="1312"/>
      <c r="L3" s="1312"/>
      <c r="M3" s="1312"/>
      <c r="N3" s="1312"/>
      <c r="O3" s="1312"/>
      <c r="P3" s="1312"/>
      <c r="Q3" s="573" t="s">
        <v>469</v>
      </c>
      <c r="R3" s="510"/>
      <c r="S3" s="500"/>
      <c r="T3" s="500"/>
    </row>
    <row r="4" spans="1:20" ht="14.25" customHeight="1">
      <c r="A4" s="511" t="s">
        <v>216</v>
      </c>
      <c r="B4" s="472"/>
      <c r="C4" s="472"/>
      <c r="D4" s="472"/>
      <c r="E4" s="472"/>
      <c r="F4" s="472"/>
      <c r="G4" s="472"/>
      <c r="H4" s="472"/>
      <c r="I4" s="472"/>
      <c r="J4" s="472"/>
      <c r="K4" s="472"/>
      <c r="L4" s="472"/>
      <c r="M4" s="472"/>
      <c r="N4" s="472"/>
      <c r="O4" s="517"/>
      <c r="P4" s="517"/>
      <c r="Q4" s="1337" t="s">
        <v>411</v>
      </c>
      <c r="R4" s="1337"/>
      <c r="S4" s="1337"/>
      <c r="T4" s="1337"/>
    </row>
    <row r="5" spans="1:20" s="447" customFormat="1" ht="21.75" customHeight="1" thickBot="1">
      <c r="A5" s="425"/>
      <c r="B5" s="24"/>
      <c r="C5" s="24"/>
      <c r="D5" s="425"/>
      <c r="E5" s="425"/>
      <c r="F5" s="425"/>
      <c r="G5" s="425"/>
      <c r="H5" s="425"/>
      <c r="I5" s="425"/>
      <c r="J5" s="425"/>
      <c r="K5" s="425"/>
      <c r="L5" s="425"/>
      <c r="M5" s="425"/>
      <c r="N5" s="425"/>
      <c r="O5" s="425"/>
      <c r="P5" s="425"/>
      <c r="Q5" s="1341" t="s">
        <v>581</v>
      </c>
      <c r="R5" s="1341"/>
      <c r="S5" s="1341"/>
      <c r="T5" s="1341"/>
    </row>
    <row r="6" spans="1:36" s="447" customFormat="1" ht="18.75" customHeight="1" thickTop="1">
      <c r="A6" s="1332" t="s">
        <v>72</v>
      </c>
      <c r="B6" s="1333"/>
      <c r="C6" s="1340" t="s">
        <v>217</v>
      </c>
      <c r="D6" s="1340"/>
      <c r="E6" s="1340"/>
      <c r="F6" s="1342" t="s">
        <v>134</v>
      </c>
      <c r="G6" s="1342" t="s">
        <v>218</v>
      </c>
      <c r="H6" s="1343" t="s">
        <v>137</v>
      </c>
      <c r="I6" s="1343"/>
      <c r="J6" s="1343"/>
      <c r="K6" s="1343"/>
      <c r="L6" s="1343"/>
      <c r="M6" s="1343"/>
      <c r="N6" s="1343"/>
      <c r="O6" s="1343"/>
      <c r="P6" s="1343"/>
      <c r="Q6" s="1343"/>
      <c r="R6" s="1343"/>
      <c r="S6" s="1340" t="s">
        <v>353</v>
      </c>
      <c r="T6" s="1338" t="s">
        <v>579</v>
      </c>
      <c r="U6" s="453"/>
      <c r="V6" s="453"/>
      <c r="W6" s="453"/>
      <c r="X6" s="453"/>
      <c r="Y6" s="453"/>
      <c r="Z6" s="453"/>
      <c r="AA6" s="453"/>
      <c r="AB6" s="453"/>
      <c r="AC6" s="453"/>
      <c r="AD6" s="453"/>
      <c r="AE6" s="453"/>
      <c r="AF6" s="453"/>
      <c r="AG6" s="453"/>
      <c r="AH6" s="453"/>
      <c r="AI6" s="453"/>
      <c r="AJ6" s="453"/>
    </row>
    <row r="7" spans="1:36" s="518" customFormat="1" ht="21" customHeight="1">
      <c r="A7" s="1334"/>
      <c r="B7" s="1265"/>
      <c r="C7" s="1315" t="s">
        <v>51</v>
      </c>
      <c r="D7" s="1323" t="s">
        <v>7</v>
      </c>
      <c r="E7" s="1323"/>
      <c r="F7" s="1313"/>
      <c r="G7" s="1313"/>
      <c r="H7" s="1313" t="s">
        <v>137</v>
      </c>
      <c r="I7" s="1315" t="s">
        <v>138</v>
      </c>
      <c r="J7" s="1315"/>
      <c r="K7" s="1315"/>
      <c r="L7" s="1315"/>
      <c r="M7" s="1315"/>
      <c r="N7" s="1315"/>
      <c r="O7" s="1315"/>
      <c r="P7" s="1315"/>
      <c r="Q7" s="1315"/>
      <c r="R7" s="1313" t="s">
        <v>219</v>
      </c>
      <c r="S7" s="1315"/>
      <c r="T7" s="1339"/>
      <c r="U7" s="500"/>
      <c r="V7" s="500"/>
      <c r="W7" s="500"/>
      <c r="X7" s="500"/>
      <c r="Y7" s="500"/>
      <c r="Z7" s="500"/>
      <c r="AA7" s="500"/>
      <c r="AB7" s="500"/>
      <c r="AC7" s="500"/>
      <c r="AD7" s="500"/>
      <c r="AE7" s="500"/>
      <c r="AF7" s="500"/>
      <c r="AG7" s="500"/>
      <c r="AH7" s="500"/>
      <c r="AI7" s="500"/>
      <c r="AJ7" s="500"/>
    </row>
    <row r="8" spans="1:36" s="447" customFormat="1" ht="21.75" customHeight="1">
      <c r="A8" s="1334"/>
      <c r="B8" s="1265"/>
      <c r="C8" s="1315"/>
      <c r="D8" s="1323" t="s">
        <v>220</v>
      </c>
      <c r="E8" s="1323" t="s">
        <v>221</v>
      </c>
      <c r="F8" s="1313"/>
      <c r="G8" s="1313"/>
      <c r="H8" s="1313"/>
      <c r="I8" s="1313" t="s">
        <v>578</v>
      </c>
      <c r="J8" s="1323" t="s">
        <v>7</v>
      </c>
      <c r="K8" s="1323"/>
      <c r="L8" s="1323"/>
      <c r="M8" s="1323"/>
      <c r="N8" s="1323"/>
      <c r="O8" s="1323"/>
      <c r="P8" s="1323"/>
      <c r="Q8" s="1323"/>
      <c r="R8" s="1313"/>
      <c r="S8" s="1315"/>
      <c r="T8" s="1339"/>
      <c r="U8" s="453"/>
      <c r="V8" s="453"/>
      <c r="W8" s="453"/>
      <c r="X8" s="453"/>
      <c r="Y8" s="453"/>
      <c r="Z8" s="453"/>
      <c r="AA8" s="453"/>
      <c r="AB8" s="453"/>
      <c r="AC8" s="453"/>
      <c r="AD8" s="453"/>
      <c r="AE8" s="453"/>
      <c r="AF8" s="453"/>
      <c r="AG8" s="453"/>
      <c r="AH8" s="453"/>
      <c r="AI8" s="453"/>
      <c r="AJ8" s="453"/>
    </row>
    <row r="9" spans="1:36" s="447" customFormat="1" ht="84" customHeight="1">
      <c r="A9" s="1334"/>
      <c r="B9" s="1265"/>
      <c r="C9" s="1315"/>
      <c r="D9" s="1323"/>
      <c r="E9" s="1323"/>
      <c r="F9" s="1313"/>
      <c r="G9" s="1313"/>
      <c r="H9" s="1313"/>
      <c r="I9" s="1313"/>
      <c r="J9" s="504" t="s">
        <v>222</v>
      </c>
      <c r="K9" s="504" t="s">
        <v>223</v>
      </c>
      <c r="L9" s="504" t="s">
        <v>201</v>
      </c>
      <c r="M9" s="505" t="s">
        <v>142</v>
      </c>
      <c r="N9" s="505" t="s">
        <v>224</v>
      </c>
      <c r="O9" s="505" t="s">
        <v>146</v>
      </c>
      <c r="P9" s="505" t="s">
        <v>354</v>
      </c>
      <c r="Q9" s="505" t="s">
        <v>150</v>
      </c>
      <c r="R9" s="1313"/>
      <c r="S9" s="1315"/>
      <c r="T9" s="1339"/>
      <c r="U9" s="453"/>
      <c r="V9" s="453"/>
      <c r="W9" s="453"/>
      <c r="X9" s="453"/>
      <c r="Y9" s="453"/>
      <c r="Z9" s="453"/>
      <c r="AA9" s="453"/>
      <c r="AB9" s="453"/>
      <c r="AC9" s="453"/>
      <c r="AD9" s="453"/>
      <c r="AE9" s="453"/>
      <c r="AF9" s="453"/>
      <c r="AG9" s="453"/>
      <c r="AH9" s="453"/>
      <c r="AI9" s="453"/>
      <c r="AJ9" s="453"/>
    </row>
    <row r="10" spans="1:20" s="447" customFormat="1" ht="17.25" customHeight="1">
      <c r="A10" s="1344" t="s">
        <v>6</v>
      </c>
      <c r="B10" s="1345"/>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356</v>
      </c>
      <c r="R10" s="513" t="s">
        <v>357</v>
      </c>
      <c r="S10" s="513" t="s">
        <v>358</v>
      </c>
      <c r="T10" s="514" t="s">
        <v>359</v>
      </c>
    </row>
    <row r="11" spans="1:21" s="447" customFormat="1" ht="27.75" customHeight="1">
      <c r="A11" s="1326" t="s">
        <v>37</v>
      </c>
      <c r="B11" s="1327"/>
      <c r="C11" s="755">
        <f>D11+E11</f>
        <v>2280897856</v>
      </c>
      <c r="D11" s="755">
        <f aca="true" t="shared" si="0" ref="D11:S11">D13+D28</f>
        <v>2114010179</v>
      </c>
      <c r="E11" s="755">
        <f>E13+E28</f>
        <v>166887677</v>
      </c>
      <c r="F11" s="755">
        <f t="shared" si="0"/>
        <v>3819976</v>
      </c>
      <c r="G11" s="755">
        <f t="shared" si="0"/>
        <v>0</v>
      </c>
      <c r="H11" s="755">
        <f t="shared" si="0"/>
        <v>2277077880</v>
      </c>
      <c r="I11" s="755">
        <f t="shared" si="0"/>
        <v>832654067</v>
      </c>
      <c r="J11" s="755">
        <f t="shared" si="0"/>
        <v>76456392</v>
      </c>
      <c r="K11" s="755">
        <f t="shared" si="0"/>
        <v>42511455</v>
      </c>
      <c r="L11" s="755">
        <f t="shared" si="0"/>
        <v>47915</v>
      </c>
      <c r="M11" s="755">
        <f>M13+M28</f>
        <v>696091356</v>
      </c>
      <c r="N11" s="755">
        <f t="shared" si="0"/>
        <v>11381353</v>
      </c>
      <c r="O11" s="755">
        <f t="shared" si="0"/>
        <v>1172887</v>
      </c>
      <c r="P11" s="755">
        <f t="shared" si="0"/>
        <v>1999001</v>
      </c>
      <c r="Q11" s="755">
        <f t="shared" si="0"/>
        <v>2993708</v>
      </c>
      <c r="R11" s="755">
        <f t="shared" si="0"/>
        <v>1444423813</v>
      </c>
      <c r="S11" s="755">
        <f t="shared" si="0"/>
        <v>2158062118</v>
      </c>
      <c r="T11" s="766">
        <f>(J11+K11+L11)/I11</f>
        <v>0.1429354238655271</v>
      </c>
      <c r="U11" s="767"/>
    </row>
    <row r="12" spans="1:21" s="447" customFormat="1" ht="21.75" customHeight="1">
      <c r="A12" s="732"/>
      <c r="B12" s="757"/>
      <c r="C12" s="754">
        <f>D12+E12</f>
        <v>0</v>
      </c>
      <c r="D12" s="794">
        <f>D11-'05'!C12</f>
        <v>0</v>
      </c>
      <c r="E12" s="794">
        <f>E11-'05'!C13</f>
        <v>0</v>
      </c>
      <c r="F12" s="794">
        <f>F11-'05'!C14</f>
        <v>0</v>
      </c>
      <c r="G12" s="794"/>
      <c r="H12" s="794">
        <f>C12-F12</f>
        <v>0</v>
      </c>
      <c r="I12" s="794">
        <f>H12-R12</f>
        <v>0</v>
      </c>
      <c r="J12" s="794">
        <f>J11-'05'!C18</f>
        <v>0</v>
      </c>
      <c r="K12" s="794">
        <f>K11-'05'!C19</f>
        <v>0</v>
      </c>
      <c r="L12" s="794">
        <f>L11-'05'!C20</f>
        <v>0</v>
      </c>
      <c r="M12" s="795">
        <f>M11-'03'!C21-'04'!C20</f>
        <v>0</v>
      </c>
      <c r="N12" s="794">
        <f>N11-'05'!C22</f>
        <v>0</v>
      </c>
      <c r="O12" s="794">
        <f>'07'!O11-'05'!C23</f>
        <v>0</v>
      </c>
      <c r="P12" s="794">
        <f>P11-'05'!C24</f>
        <v>0</v>
      </c>
      <c r="Q12" s="794">
        <f>Q11-'05'!C25</f>
        <v>0</v>
      </c>
      <c r="R12" s="794">
        <f>R11-'05'!C26</f>
        <v>0</v>
      </c>
      <c r="S12" s="755">
        <f>H12-J12-K12-L12</f>
        <v>0</v>
      </c>
      <c r="T12" s="766"/>
      <c r="U12" s="767"/>
    </row>
    <row r="13" spans="1:21" s="447" customFormat="1" ht="30" customHeight="1">
      <c r="A13" s="707" t="s">
        <v>0</v>
      </c>
      <c r="B13" s="738" t="s">
        <v>789</v>
      </c>
      <c r="C13" s="755">
        <f>C14+C15+C16+C17+C18+C19+C20+C21+C22+C23++C24+C25+C26+C27</f>
        <v>664444007</v>
      </c>
      <c r="D13" s="794">
        <f>D14+D15+D16+D17+D18+D19+D20+D21+D22+D23++D24+D25+D26+D27</f>
        <v>659846781</v>
      </c>
      <c r="E13" s="794">
        <f aca="true" t="shared" si="1" ref="E13:S13">E14+E15+E16+E17+E18+E19+E20+E21+E22+E23++E24+E25+E26+E27</f>
        <v>4597226</v>
      </c>
      <c r="F13" s="794">
        <f t="shared" si="1"/>
        <v>675143</v>
      </c>
      <c r="G13" s="794">
        <f t="shared" si="1"/>
        <v>0</v>
      </c>
      <c r="H13" s="794">
        <f t="shared" si="1"/>
        <v>663768864</v>
      </c>
      <c r="I13" s="794">
        <f t="shared" si="1"/>
        <v>25788893</v>
      </c>
      <c r="J13" s="794">
        <f t="shared" si="1"/>
        <v>1742972</v>
      </c>
      <c r="K13" s="794">
        <f t="shared" si="1"/>
        <v>0</v>
      </c>
      <c r="L13" s="794">
        <f t="shared" si="1"/>
        <v>0</v>
      </c>
      <c r="M13" s="794">
        <f t="shared" si="1"/>
        <v>23922088</v>
      </c>
      <c r="N13" s="794">
        <f t="shared" si="1"/>
        <v>44091</v>
      </c>
      <c r="O13" s="794">
        <f t="shared" si="1"/>
        <v>0</v>
      </c>
      <c r="P13" s="794">
        <f t="shared" si="1"/>
        <v>0</v>
      </c>
      <c r="Q13" s="794">
        <f t="shared" si="1"/>
        <v>79742</v>
      </c>
      <c r="R13" s="794">
        <f t="shared" si="1"/>
        <v>637979971</v>
      </c>
      <c r="S13" s="755">
        <f t="shared" si="1"/>
        <v>662025892</v>
      </c>
      <c r="T13" s="773">
        <f aca="true" t="shared" si="2" ref="T13:T72">(J13+K13+L13)/I13</f>
        <v>0.0675861503632591</v>
      </c>
      <c r="U13" s="767"/>
    </row>
    <row r="14" spans="1:21" s="447" customFormat="1" ht="32.25" customHeight="1">
      <c r="A14" s="721" t="s">
        <v>52</v>
      </c>
      <c r="B14" s="722" t="s">
        <v>663</v>
      </c>
      <c r="C14" s="756">
        <f>D14+E14</f>
        <v>600</v>
      </c>
      <c r="D14" s="802"/>
      <c r="E14" s="803">
        <v>600</v>
      </c>
      <c r="F14" s="803"/>
      <c r="G14" s="803"/>
      <c r="H14" s="804">
        <f>C14-F14</f>
        <v>600</v>
      </c>
      <c r="I14" s="804">
        <f>H14-R14</f>
        <v>600</v>
      </c>
      <c r="J14" s="803">
        <v>200</v>
      </c>
      <c r="K14" s="803"/>
      <c r="L14" s="803"/>
      <c r="M14" s="805">
        <f>I14-N14-O14-P14-Q14-J14-K14-L14</f>
        <v>400</v>
      </c>
      <c r="N14" s="803"/>
      <c r="O14" s="803"/>
      <c r="P14" s="803"/>
      <c r="Q14" s="803"/>
      <c r="R14" s="806"/>
      <c r="S14" s="756">
        <f>H14-J14-K14-L14</f>
        <v>400</v>
      </c>
      <c r="T14" s="766">
        <f t="shared" si="2"/>
        <v>0.3333333333333333</v>
      </c>
      <c r="U14" s="767"/>
    </row>
    <row r="15" spans="1:21" s="447" customFormat="1" ht="32.25" customHeight="1">
      <c r="A15" s="721" t="s">
        <v>53</v>
      </c>
      <c r="B15" s="722" t="s">
        <v>679</v>
      </c>
      <c r="C15" s="756">
        <f aca="true" t="shared" si="3" ref="C15:C97">D15+E15</f>
        <v>40172</v>
      </c>
      <c r="D15" s="802">
        <v>450</v>
      </c>
      <c r="E15" s="803">
        <v>39722</v>
      </c>
      <c r="F15" s="803"/>
      <c r="G15" s="803"/>
      <c r="H15" s="804">
        <f aca="true" t="shared" si="4" ref="H15:H83">C15-F15</f>
        <v>40172</v>
      </c>
      <c r="I15" s="804">
        <f aca="true" t="shared" si="5" ref="I15:I97">H15-R15</f>
        <v>38617</v>
      </c>
      <c r="J15" s="803">
        <v>250</v>
      </c>
      <c r="K15" s="803"/>
      <c r="L15" s="803"/>
      <c r="M15" s="805">
        <f aca="true" t="shared" si="6" ref="M15:M97">I15-N15-O15-P15-Q15-J15-K15-L15</f>
        <v>38367</v>
      </c>
      <c r="N15" s="803"/>
      <c r="O15" s="803"/>
      <c r="P15" s="803"/>
      <c r="Q15" s="803"/>
      <c r="R15" s="806">
        <v>1555</v>
      </c>
      <c r="S15" s="756">
        <f aca="true" t="shared" si="7" ref="S15:S97">H15-J15-K15-L15</f>
        <v>39922</v>
      </c>
      <c r="T15" s="766">
        <f t="shared" si="2"/>
        <v>0.006473832767951939</v>
      </c>
      <c r="U15" s="767"/>
    </row>
    <row r="16" spans="1:21" s="447" customFormat="1" ht="32.25" customHeight="1">
      <c r="A16" s="721" t="s">
        <v>58</v>
      </c>
      <c r="B16" s="722" t="s">
        <v>680</v>
      </c>
      <c r="C16" s="756">
        <f t="shared" si="3"/>
        <v>33540518</v>
      </c>
      <c r="D16" s="802">
        <v>33313767</v>
      </c>
      <c r="E16" s="803">
        <v>226751</v>
      </c>
      <c r="F16" s="803"/>
      <c r="G16" s="803"/>
      <c r="H16" s="804">
        <f t="shared" si="4"/>
        <v>33540518</v>
      </c>
      <c r="I16" s="804">
        <f t="shared" si="5"/>
        <v>120951</v>
      </c>
      <c r="J16" s="803"/>
      <c r="K16" s="803"/>
      <c r="L16" s="803"/>
      <c r="M16" s="805">
        <f t="shared" si="6"/>
        <v>120951</v>
      </c>
      <c r="N16" s="803"/>
      <c r="O16" s="803"/>
      <c r="P16" s="803"/>
      <c r="Q16" s="803"/>
      <c r="R16" s="803">
        <v>33419567</v>
      </c>
      <c r="S16" s="756">
        <f t="shared" si="7"/>
        <v>33540518</v>
      </c>
      <c r="T16" s="766">
        <f t="shared" si="2"/>
        <v>0</v>
      </c>
      <c r="U16" s="767"/>
    </row>
    <row r="17" spans="1:21" s="447" customFormat="1" ht="32.25" customHeight="1">
      <c r="A17" s="721" t="s">
        <v>73</v>
      </c>
      <c r="B17" s="722" t="s">
        <v>793</v>
      </c>
      <c r="C17" s="756">
        <f t="shared" si="3"/>
        <v>13589</v>
      </c>
      <c r="D17" s="802">
        <v>13189</v>
      </c>
      <c r="E17" s="803">
        <v>400</v>
      </c>
      <c r="F17" s="803"/>
      <c r="G17" s="803"/>
      <c r="H17" s="804">
        <f t="shared" si="4"/>
        <v>13589</v>
      </c>
      <c r="I17" s="804">
        <f t="shared" si="5"/>
        <v>13589</v>
      </c>
      <c r="J17" s="803">
        <v>13389</v>
      </c>
      <c r="K17" s="803"/>
      <c r="L17" s="803"/>
      <c r="M17" s="805">
        <f t="shared" si="6"/>
        <v>200</v>
      </c>
      <c r="N17" s="803"/>
      <c r="O17" s="803"/>
      <c r="P17" s="803"/>
      <c r="Q17" s="803"/>
      <c r="R17" s="803"/>
      <c r="S17" s="756">
        <f t="shared" si="7"/>
        <v>200</v>
      </c>
      <c r="T17" s="766">
        <f t="shared" si="2"/>
        <v>0.9852822135550813</v>
      </c>
      <c r="U17" s="767"/>
    </row>
    <row r="18" spans="1:21" s="447" customFormat="1" ht="32.25" customHeight="1">
      <c r="A18" s="721" t="s">
        <v>74</v>
      </c>
      <c r="B18" s="722" t="s">
        <v>681</v>
      </c>
      <c r="C18" s="756">
        <f t="shared" si="3"/>
        <v>4702988</v>
      </c>
      <c r="D18" s="802">
        <v>4702988</v>
      </c>
      <c r="E18" s="803"/>
      <c r="F18" s="803"/>
      <c r="G18" s="803"/>
      <c r="H18" s="804">
        <f t="shared" si="4"/>
        <v>4702988</v>
      </c>
      <c r="I18" s="804">
        <f t="shared" si="5"/>
        <v>4702988</v>
      </c>
      <c r="J18" s="803"/>
      <c r="K18" s="803"/>
      <c r="L18" s="803"/>
      <c r="M18" s="805">
        <f t="shared" si="6"/>
        <v>4702988</v>
      </c>
      <c r="N18" s="803"/>
      <c r="O18" s="803"/>
      <c r="P18" s="803"/>
      <c r="Q18" s="803"/>
      <c r="R18" s="806"/>
      <c r="S18" s="756">
        <f t="shared" si="7"/>
        <v>4702988</v>
      </c>
      <c r="T18" s="766">
        <f t="shared" si="2"/>
        <v>0</v>
      </c>
      <c r="U18" s="767"/>
    </row>
    <row r="19" spans="1:21" s="447" customFormat="1" ht="32.25" customHeight="1">
      <c r="A19" s="721" t="s">
        <v>75</v>
      </c>
      <c r="B19" s="722" t="s">
        <v>682</v>
      </c>
      <c r="C19" s="756">
        <f t="shared" si="3"/>
        <v>2326900</v>
      </c>
      <c r="D19" s="802">
        <v>0</v>
      </c>
      <c r="E19" s="803">
        <v>2326900</v>
      </c>
      <c r="F19" s="803"/>
      <c r="G19" s="803"/>
      <c r="H19" s="804">
        <f t="shared" si="4"/>
        <v>2326900</v>
      </c>
      <c r="I19" s="804">
        <f t="shared" si="5"/>
        <v>2326900</v>
      </c>
      <c r="J19" s="803">
        <v>200</v>
      </c>
      <c r="K19" s="803"/>
      <c r="L19" s="803"/>
      <c r="M19" s="805">
        <f t="shared" si="6"/>
        <v>2326700</v>
      </c>
      <c r="N19" s="803"/>
      <c r="O19" s="803"/>
      <c r="P19" s="803"/>
      <c r="Q19" s="803"/>
      <c r="R19" s="806"/>
      <c r="S19" s="756">
        <f t="shared" si="7"/>
        <v>2326700</v>
      </c>
      <c r="T19" s="766">
        <f t="shared" si="2"/>
        <v>8.595126563238644E-05</v>
      </c>
      <c r="U19" s="767"/>
    </row>
    <row r="20" spans="1:21" s="447" customFormat="1" ht="32.25" customHeight="1">
      <c r="A20" s="721" t="s">
        <v>76</v>
      </c>
      <c r="B20" s="722" t="s">
        <v>683</v>
      </c>
      <c r="C20" s="756">
        <f t="shared" si="3"/>
        <v>41495899</v>
      </c>
      <c r="D20" s="802">
        <v>41495499</v>
      </c>
      <c r="E20" s="803">
        <v>400</v>
      </c>
      <c r="F20" s="803">
        <v>62655</v>
      </c>
      <c r="G20" s="803"/>
      <c r="H20" s="804">
        <f t="shared" si="4"/>
        <v>41433244</v>
      </c>
      <c r="I20" s="804">
        <f t="shared" si="5"/>
        <v>11271754</v>
      </c>
      <c r="J20" s="803">
        <v>396700</v>
      </c>
      <c r="K20" s="803"/>
      <c r="L20" s="803"/>
      <c r="M20" s="805">
        <f t="shared" si="6"/>
        <v>10875054</v>
      </c>
      <c r="N20" s="803"/>
      <c r="O20" s="803"/>
      <c r="P20" s="803"/>
      <c r="Q20" s="803"/>
      <c r="R20" s="806">
        <v>30161490</v>
      </c>
      <c r="S20" s="756">
        <f t="shared" si="7"/>
        <v>41036544</v>
      </c>
      <c r="T20" s="766">
        <f t="shared" si="2"/>
        <v>0.03519416765128125</v>
      </c>
      <c r="U20" s="767"/>
    </row>
    <row r="21" spans="1:21" s="447" customFormat="1" ht="32.25" customHeight="1">
      <c r="A21" s="721" t="s">
        <v>77</v>
      </c>
      <c r="B21" s="722" t="s">
        <v>684</v>
      </c>
      <c r="C21" s="756">
        <f t="shared" si="3"/>
        <v>2862306</v>
      </c>
      <c r="D21" s="802">
        <v>2528706</v>
      </c>
      <c r="E21" s="803">
        <v>333600</v>
      </c>
      <c r="F21" s="803"/>
      <c r="G21" s="803"/>
      <c r="H21" s="804">
        <f t="shared" si="4"/>
        <v>2862306</v>
      </c>
      <c r="I21" s="804">
        <f t="shared" si="5"/>
        <v>1907533</v>
      </c>
      <c r="J21" s="803">
        <v>291900</v>
      </c>
      <c r="K21" s="803"/>
      <c r="L21" s="803"/>
      <c r="M21" s="805">
        <f t="shared" si="6"/>
        <v>1615633</v>
      </c>
      <c r="N21" s="803"/>
      <c r="O21" s="803"/>
      <c r="P21" s="803"/>
      <c r="Q21" s="803"/>
      <c r="R21" s="806">
        <v>954773</v>
      </c>
      <c r="S21" s="756">
        <f t="shared" si="7"/>
        <v>2570406</v>
      </c>
      <c r="T21" s="766">
        <f t="shared" si="2"/>
        <v>0.1530248755853765</v>
      </c>
      <c r="U21" s="767"/>
    </row>
    <row r="22" spans="1:21" s="447" customFormat="1" ht="32.25" customHeight="1">
      <c r="A22" s="721" t="s">
        <v>78</v>
      </c>
      <c r="B22" s="722" t="s">
        <v>662</v>
      </c>
      <c r="C22" s="756">
        <f t="shared" si="3"/>
        <v>3687861</v>
      </c>
      <c r="D22" s="802">
        <v>2811932</v>
      </c>
      <c r="E22" s="803">
        <v>875929</v>
      </c>
      <c r="F22" s="803"/>
      <c r="G22" s="803"/>
      <c r="H22" s="804">
        <f t="shared" si="4"/>
        <v>3687861</v>
      </c>
      <c r="I22" s="804">
        <f t="shared" si="5"/>
        <v>3077671</v>
      </c>
      <c r="J22" s="803">
        <v>840897</v>
      </c>
      <c r="K22" s="803"/>
      <c r="L22" s="803"/>
      <c r="M22" s="805">
        <f t="shared" si="6"/>
        <v>2236774</v>
      </c>
      <c r="N22" s="803"/>
      <c r="O22" s="803"/>
      <c r="P22" s="803"/>
      <c r="Q22" s="803"/>
      <c r="R22" s="806">
        <v>610190</v>
      </c>
      <c r="S22" s="756">
        <f t="shared" si="7"/>
        <v>2846964</v>
      </c>
      <c r="T22" s="766">
        <f t="shared" si="2"/>
        <v>0.2732251108061908</v>
      </c>
      <c r="U22" s="767"/>
    </row>
    <row r="23" spans="1:21" s="447" customFormat="1" ht="32.25" customHeight="1">
      <c r="A23" s="721" t="s">
        <v>101</v>
      </c>
      <c r="B23" s="722" t="s">
        <v>685</v>
      </c>
      <c r="C23" s="756">
        <f t="shared" si="3"/>
        <v>13872521</v>
      </c>
      <c r="D23" s="802">
        <v>13871921</v>
      </c>
      <c r="E23" s="803">
        <v>600</v>
      </c>
      <c r="F23" s="803"/>
      <c r="G23" s="803"/>
      <c r="H23" s="804">
        <f t="shared" si="4"/>
        <v>13872521</v>
      </c>
      <c r="I23" s="804">
        <f t="shared" si="5"/>
        <v>110584</v>
      </c>
      <c r="J23" s="803"/>
      <c r="K23" s="803"/>
      <c r="L23" s="803"/>
      <c r="M23" s="805">
        <f t="shared" si="6"/>
        <v>110584</v>
      </c>
      <c r="N23" s="803"/>
      <c r="O23" s="803"/>
      <c r="P23" s="803"/>
      <c r="Q23" s="803"/>
      <c r="R23" s="806">
        <v>13761937</v>
      </c>
      <c r="S23" s="756">
        <f t="shared" si="7"/>
        <v>13872521</v>
      </c>
      <c r="T23" s="766">
        <f t="shared" si="2"/>
        <v>0</v>
      </c>
      <c r="U23" s="767"/>
    </row>
    <row r="24" spans="1:21" s="447" customFormat="1" ht="32.25" customHeight="1">
      <c r="A24" s="721" t="s">
        <v>102</v>
      </c>
      <c r="B24" s="722" t="s">
        <v>795</v>
      </c>
      <c r="C24" s="756">
        <f t="shared" si="3"/>
        <v>200</v>
      </c>
      <c r="D24" s="802"/>
      <c r="E24" s="803">
        <v>200</v>
      </c>
      <c r="F24" s="803"/>
      <c r="G24" s="803"/>
      <c r="H24" s="804">
        <f t="shared" si="4"/>
        <v>200</v>
      </c>
      <c r="I24" s="804">
        <f t="shared" si="5"/>
        <v>200</v>
      </c>
      <c r="J24" s="803"/>
      <c r="K24" s="803"/>
      <c r="L24" s="803"/>
      <c r="M24" s="805">
        <f t="shared" si="6"/>
        <v>200</v>
      </c>
      <c r="N24" s="803"/>
      <c r="O24" s="803"/>
      <c r="P24" s="803"/>
      <c r="Q24" s="803"/>
      <c r="R24" s="806"/>
      <c r="S24" s="756">
        <f t="shared" si="7"/>
        <v>200</v>
      </c>
      <c r="T24" s="766">
        <f t="shared" si="2"/>
        <v>0</v>
      </c>
      <c r="U24" s="767"/>
    </row>
    <row r="25" spans="1:21" s="447" customFormat="1" ht="32.25" customHeight="1">
      <c r="A25" s="721" t="s">
        <v>103</v>
      </c>
      <c r="B25" s="722" t="s">
        <v>686</v>
      </c>
      <c r="C25" s="756">
        <f t="shared" si="3"/>
        <v>1523767</v>
      </c>
      <c r="D25" s="802">
        <v>735365</v>
      </c>
      <c r="E25" s="803">
        <v>788402</v>
      </c>
      <c r="F25" s="803"/>
      <c r="G25" s="803"/>
      <c r="H25" s="804">
        <f t="shared" si="4"/>
        <v>1523767</v>
      </c>
      <c r="I25" s="804">
        <f t="shared" si="5"/>
        <v>832494</v>
      </c>
      <c r="J25" s="803">
        <v>200</v>
      </c>
      <c r="K25" s="803"/>
      <c r="L25" s="803"/>
      <c r="M25" s="805">
        <f t="shared" si="6"/>
        <v>788203</v>
      </c>
      <c r="N25" s="803">
        <v>44091</v>
      </c>
      <c r="O25" s="803"/>
      <c r="P25" s="803"/>
      <c r="Q25" s="803"/>
      <c r="R25" s="806">
        <v>691273</v>
      </c>
      <c r="S25" s="756">
        <f t="shared" si="7"/>
        <v>1523567</v>
      </c>
      <c r="T25" s="766">
        <f t="shared" si="2"/>
        <v>0.00024024197171391024</v>
      </c>
      <c r="U25" s="767"/>
    </row>
    <row r="26" spans="1:21" s="447" customFormat="1" ht="32.25" customHeight="1">
      <c r="A26" s="721" t="s">
        <v>104</v>
      </c>
      <c r="B26" s="722" t="s">
        <v>687</v>
      </c>
      <c r="C26" s="756">
        <f t="shared" si="3"/>
        <v>1340261</v>
      </c>
      <c r="D26" s="802">
        <v>1339661</v>
      </c>
      <c r="E26" s="803">
        <v>600</v>
      </c>
      <c r="F26" s="803">
        <v>612108</v>
      </c>
      <c r="G26" s="803"/>
      <c r="H26" s="804">
        <f t="shared" si="4"/>
        <v>728153</v>
      </c>
      <c r="I26" s="804">
        <f t="shared" si="5"/>
        <v>421665</v>
      </c>
      <c r="J26" s="803">
        <v>196494</v>
      </c>
      <c r="K26" s="803"/>
      <c r="L26" s="803"/>
      <c r="M26" s="805">
        <f t="shared" si="6"/>
        <v>145429</v>
      </c>
      <c r="N26" s="803"/>
      <c r="O26" s="803"/>
      <c r="P26" s="803"/>
      <c r="Q26" s="803">
        <v>79742</v>
      </c>
      <c r="R26" s="806">
        <v>306488</v>
      </c>
      <c r="S26" s="756">
        <f t="shared" si="7"/>
        <v>531659</v>
      </c>
      <c r="T26" s="766">
        <f t="shared" si="2"/>
        <v>0.46599551776884496</v>
      </c>
      <c r="U26" s="767"/>
    </row>
    <row r="27" spans="1:21" s="447" customFormat="1" ht="32.25" customHeight="1">
      <c r="A27" s="721" t="s">
        <v>105</v>
      </c>
      <c r="B27" s="722" t="s">
        <v>688</v>
      </c>
      <c r="C27" s="756">
        <f t="shared" si="3"/>
        <v>559036425</v>
      </c>
      <c r="D27" s="802">
        <v>559033303</v>
      </c>
      <c r="E27" s="803">
        <v>3122</v>
      </c>
      <c r="F27" s="803">
        <v>380</v>
      </c>
      <c r="G27" s="803"/>
      <c r="H27" s="804">
        <f t="shared" si="4"/>
        <v>559036045</v>
      </c>
      <c r="I27" s="804">
        <f t="shared" si="5"/>
        <v>963347</v>
      </c>
      <c r="J27" s="803">
        <v>2742</v>
      </c>
      <c r="K27" s="803"/>
      <c r="L27" s="803"/>
      <c r="M27" s="805">
        <f t="shared" si="6"/>
        <v>960605</v>
      </c>
      <c r="N27" s="803"/>
      <c r="O27" s="803"/>
      <c r="P27" s="803"/>
      <c r="Q27" s="803"/>
      <c r="R27" s="806">
        <v>558072698</v>
      </c>
      <c r="S27" s="756">
        <f t="shared" si="7"/>
        <v>559033303</v>
      </c>
      <c r="T27" s="766">
        <f t="shared" si="2"/>
        <v>0.002846326401597763</v>
      </c>
      <c r="U27" s="767"/>
    </row>
    <row r="28" spans="1:21" s="447" customFormat="1" ht="32.25" customHeight="1">
      <c r="A28" s="707" t="s">
        <v>1</v>
      </c>
      <c r="B28" s="708" t="s">
        <v>19</v>
      </c>
      <c r="C28" s="755">
        <f t="shared" si="3"/>
        <v>1616453849</v>
      </c>
      <c r="D28" s="807">
        <f aca="true" t="shared" si="8" ref="D28:S28">D29+D39+D49+D52+D57+D65+D71+D75+D82+D87+D91+D95</f>
        <v>1454163398</v>
      </c>
      <c r="E28" s="807">
        <f t="shared" si="8"/>
        <v>162290451</v>
      </c>
      <c r="F28" s="807">
        <f t="shared" si="8"/>
        <v>3144833</v>
      </c>
      <c r="G28" s="807">
        <f t="shared" si="8"/>
        <v>0</v>
      </c>
      <c r="H28" s="807">
        <f t="shared" si="8"/>
        <v>1613309016</v>
      </c>
      <c r="I28" s="807">
        <f t="shared" si="8"/>
        <v>806865174</v>
      </c>
      <c r="J28" s="807">
        <f t="shared" si="8"/>
        <v>74713420</v>
      </c>
      <c r="K28" s="807">
        <f t="shared" si="8"/>
        <v>42511455</v>
      </c>
      <c r="L28" s="807">
        <f t="shared" si="8"/>
        <v>47915</v>
      </c>
      <c r="M28" s="807">
        <f t="shared" si="6"/>
        <v>672169268</v>
      </c>
      <c r="N28" s="807">
        <f t="shared" si="8"/>
        <v>11337262</v>
      </c>
      <c r="O28" s="807">
        <f t="shared" si="8"/>
        <v>1172887</v>
      </c>
      <c r="P28" s="807">
        <f t="shared" si="8"/>
        <v>1999001</v>
      </c>
      <c r="Q28" s="807">
        <f t="shared" si="8"/>
        <v>2913966</v>
      </c>
      <c r="R28" s="807">
        <f t="shared" si="8"/>
        <v>806443842</v>
      </c>
      <c r="S28" s="755">
        <f t="shared" si="8"/>
        <v>1496036226</v>
      </c>
      <c r="T28" s="766">
        <f t="shared" si="2"/>
        <v>0.1453437250471787</v>
      </c>
      <c r="U28" s="767"/>
    </row>
    <row r="29" spans="1:21" s="447" customFormat="1" ht="32.25" customHeight="1">
      <c r="A29" s="721" t="s">
        <v>52</v>
      </c>
      <c r="B29" s="723" t="s">
        <v>791</v>
      </c>
      <c r="C29" s="756">
        <f t="shared" si="3"/>
        <v>550047161</v>
      </c>
      <c r="D29" s="804">
        <f>D30+D31+D32+D33+D34+D35+D36+D37+D38</f>
        <v>529111745</v>
      </c>
      <c r="E29" s="804">
        <f aca="true" t="shared" si="9" ref="E29:R29">E30+E31+E32+E33+E34+E35+E36+E37+E38</f>
        <v>20935416</v>
      </c>
      <c r="F29" s="804">
        <f t="shared" si="9"/>
        <v>63984</v>
      </c>
      <c r="G29" s="804">
        <f t="shared" si="9"/>
        <v>0</v>
      </c>
      <c r="H29" s="804">
        <f t="shared" si="9"/>
        <v>549983177</v>
      </c>
      <c r="I29" s="804">
        <f t="shared" si="9"/>
        <v>254425535</v>
      </c>
      <c r="J29" s="804">
        <f t="shared" si="9"/>
        <v>34782470</v>
      </c>
      <c r="K29" s="804">
        <f t="shared" si="9"/>
        <v>5454351</v>
      </c>
      <c r="L29" s="804">
        <f t="shared" si="9"/>
        <v>14121</v>
      </c>
      <c r="M29" s="804">
        <f t="shared" si="9"/>
        <v>202387259</v>
      </c>
      <c r="N29" s="804">
        <f t="shared" si="9"/>
        <v>8419238</v>
      </c>
      <c r="O29" s="804">
        <f t="shared" si="9"/>
        <v>604499</v>
      </c>
      <c r="P29" s="804">
        <f t="shared" si="9"/>
        <v>0</v>
      </c>
      <c r="Q29" s="804">
        <f t="shared" si="9"/>
        <v>2763597</v>
      </c>
      <c r="R29" s="804">
        <f t="shared" si="9"/>
        <v>295557642</v>
      </c>
      <c r="S29" s="756">
        <f>H29-J29-K29-L29</f>
        <v>509732235</v>
      </c>
      <c r="T29" s="766">
        <f t="shared" si="2"/>
        <v>0.1582032322345318</v>
      </c>
      <c r="U29" s="770" t="s">
        <v>806</v>
      </c>
    </row>
    <row r="30" spans="1:21" s="447" customFormat="1" ht="32.25" customHeight="1">
      <c r="A30" s="709" t="s">
        <v>54</v>
      </c>
      <c r="B30" s="713" t="s">
        <v>802</v>
      </c>
      <c r="C30" s="756">
        <f t="shared" si="3"/>
        <v>9400133</v>
      </c>
      <c r="D30" s="808">
        <v>3994186</v>
      </c>
      <c r="E30" s="809">
        <v>5405947</v>
      </c>
      <c r="F30" s="809">
        <v>0</v>
      </c>
      <c r="G30" s="809"/>
      <c r="H30" s="804">
        <f t="shared" si="4"/>
        <v>9400133</v>
      </c>
      <c r="I30" s="804">
        <f t="shared" si="5"/>
        <v>7614891</v>
      </c>
      <c r="J30" s="809">
        <v>3299401</v>
      </c>
      <c r="K30" s="809"/>
      <c r="L30" s="809"/>
      <c r="M30" s="805">
        <f t="shared" si="6"/>
        <v>4315490</v>
      </c>
      <c r="N30" s="809">
        <v>0</v>
      </c>
      <c r="O30" s="809"/>
      <c r="P30" s="809"/>
      <c r="Q30" s="809"/>
      <c r="R30" s="810">
        <v>1785242</v>
      </c>
      <c r="S30" s="756">
        <f t="shared" si="7"/>
        <v>6100732</v>
      </c>
      <c r="T30" s="766">
        <f t="shared" si="2"/>
        <v>0.4332827613684818</v>
      </c>
      <c r="U30" s="767"/>
    </row>
    <row r="31" spans="1:21" s="447" customFormat="1" ht="32.25" customHeight="1">
      <c r="A31" s="709" t="s">
        <v>55</v>
      </c>
      <c r="B31" s="713" t="s">
        <v>691</v>
      </c>
      <c r="C31" s="756">
        <f t="shared" si="3"/>
        <v>187368193</v>
      </c>
      <c r="D31" s="808">
        <v>186865309</v>
      </c>
      <c r="E31" s="809">
        <v>502884</v>
      </c>
      <c r="F31" s="809">
        <v>0</v>
      </c>
      <c r="G31" s="809"/>
      <c r="H31" s="804">
        <f t="shared" si="4"/>
        <v>187368193</v>
      </c>
      <c r="I31" s="804">
        <f t="shared" si="5"/>
        <v>48395711</v>
      </c>
      <c r="J31" s="809">
        <v>8091575</v>
      </c>
      <c r="K31" s="809">
        <v>217084</v>
      </c>
      <c r="L31" s="809"/>
      <c r="M31" s="805">
        <f t="shared" si="6"/>
        <v>39825179</v>
      </c>
      <c r="N31" s="809">
        <v>229833</v>
      </c>
      <c r="O31" s="809">
        <v>0</v>
      </c>
      <c r="P31" s="809"/>
      <c r="Q31" s="809">
        <v>32040</v>
      </c>
      <c r="R31" s="810">
        <v>138972482</v>
      </c>
      <c r="S31" s="756">
        <f t="shared" si="7"/>
        <v>179059534</v>
      </c>
      <c r="T31" s="766">
        <f t="shared" si="2"/>
        <v>0.17168172196085724</v>
      </c>
      <c r="U31" s="767"/>
    </row>
    <row r="32" spans="1:21" s="447" customFormat="1" ht="32.25" customHeight="1">
      <c r="A32" s="709" t="s">
        <v>141</v>
      </c>
      <c r="B32" s="713" t="s">
        <v>692</v>
      </c>
      <c r="C32" s="756">
        <f t="shared" si="3"/>
        <v>44827788</v>
      </c>
      <c r="D32" s="808">
        <v>44217357</v>
      </c>
      <c r="E32" s="809">
        <v>610431</v>
      </c>
      <c r="F32" s="809">
        <v>0</v>
      </c>
      <c r="G32" s="809"/>
      <c r="H32" s="804">
        <f t="shared" si="4"/>
        <v>44827788</v>
      </c>
      <c r="I32" s="804">
        <f t="shared" si="5"/>
        <v>12349182</v>
      </c>
      <c r="J32" s="809">
        <v>1418182</v>
      </c>
      <c r="K32" s="809">
        <v>2192189</v>
      </c>
      <c r="L32" s="809"/>
      <c r="M32" s="805">
        <f t="shared" si="6"/>
        <v>6776362</v>
      </c>
      <c r="N32" s="809">
        <v>10635</v>
      </c>
      <c r="O32" s="809"/>
      <c r="P32" s="809"/>
      <c r="Q32" s="809">
        <v>1951814</v>
      </c>
      <c r="R32" s="810">
        <v>32478606</v>
      </c>
      <c r="S32" s="756">
        <f t="shared" si="7"/>
        <v>41217417</v>
      </c>
      <c r="T32" s="766">
        <f t="shared" si="2"/>
        <v>0.29235709701257945</v>
      </c>
      <c r="U32" s="767"/>
    </row>
    <row r="33" spans="1:21" s="447" customFormat="1" ht="32.25" customHeight="1">
      <c r="A33" s="709" t="s">
        <v>143</v>
      </c>
      <c r="B33" s="713" t="s">
        <v>694</v>
      </c>
      <c r="C33" s="756">
        <f t="shared" si="3"/>
        <v>23899704</v>
      </c>
      <c r="D33" s="808">
        <v>22381179</v>
      </c>
      <c r="E33" s="809">
        <v>1518525</v>
      </c>
      <c r="F33" s="809">
        <v>0</v>
      </c>
      <c r="G33" s="809"/>
      <c r="H33" s="804">
        <f t="shared" si="4"/>
        <v>23899704</v>
      </c>
      <c r="I33" s="804">
        <f t="shared" si="5"/>
        <v>18340947</v>
      </c>
      <c r="J33" s="809">
        <v>125920</v>
      </c>
      <c r="K33" s="809">
        <v>925</v>
      </c>
      <c r="L33" s="809"/>
      <c r="M33" s="805">
        <f t="shared" si="6"/>
        <v>18213146</v>
      </c>
      <c r="N33" s="809">
        <v>0</v>
      </c>
      <c r="O33" s="809"/>
      <c r="P33" s="809"/>
      <c r="Q33" s="809">
        <v>956</v>
      </c>
      <c r="R33" s="810">
        <v>5558757</v>
      </c>
      <c r="S33" s="756">
        <f t="shared" si="7"/>
        <v>23772859</v>
      </c>
      <c r="T33" s="766">
        <f t="shared" si="2"/>
        <v>0.0069159460522949</v>
      </c>
      <c r="U33" s="767"/>
    </row>
    <row r="34" spans="1:21" s="447" customFormat="1" ht="32.25" customHeight="1">
      <c r="A34" s="709" t="s">
        <v>145</v>
      </c>
      <c r="B34" s="713" t="s">
        <v>695</v>
      </c>
      <c r="C34" s="756">
        <f t="shared" si="3"/>
        <v>36054505</v>
      </c>
      <c r="D34" s="808">
        <v>33580178</v>
      </c>
      <c r="E34" s="809">
        <v>2474327</v>
      </c>
      <c r="F34" s="809">
        <v>760</v>
      </c>
      <c r="G34" s="809"/>
      <c r="H34" s="804">
        <f t="shared" si="4"/>
        <v>36053745</v>
      </c>
      <c r="I34" s="804">
        <f t="shared" si="5"/>
        <v>16636724</v>
      </c>
      <c r="J34" s="809">
        <v>214883</v>
      </c>
      <c r="K34" s="809">
        <v>0</v>
      </c>
      <c r="L34" s="809">
        <v>0</v>
      </c>
      <c r="M34" s="805">
        <f t="shared" si="6"/>
        <v>10449960</v>
      </c>
      <c r="N34" s="809">
        <v>5820145</v>
      </c>
      <c r="O34" s="809"/>
      <c r="P34" s="809"/>
      <c r="Q34" s="809">
        <v>151736</v>
      </c>
      <c r="R34" s="810">
        <v>19417021</v>
      </c>
      <c r="S34" s="756">
        <f t="shared" si="7"/>
        <v>35838862</v>
      </c>
      <c r="T34" s="766">
        <f t="shared" si="2"/>
        <v>0.012916184700786044</v>
      </c>
      <c r="U34" s="767"/>
    </row>
    <row r="35" spans="1:21" s="447" customFormat="1" ht="32.25" customHeight="1">
      <c r="A35" s="709" t="s">
        <v>147</v>
      </c>
      <c r="B35" s="713" t="s">
        <v>696</v>
      </c>
      <c r="C35" s="756">
        <f t="shared" si="3"/>
        <v>22797989</v>
      </c>
      <c r="D35" s="808">
        <v>19757376</v>
      </c>
      <c r="E35" s="809">
        <v>3040613</v>
      </c>
      <c r="F35" s="809">
        <v>0</v>
      </c>
      <c r="G35" s="809">
        <v>0</v>
      </c>
      <c r="H35" s="804">
        <f t="shared" si="4"/>
        <v>22797989</v>
      </c>
      <c r="I35" s="804">
        <f t="shared" si="5"/>
        <v>16392771</v>
      </c>
      <c r="J35" s="809">
        <v>2407565</v>
      </c>
      <c r="K35" s="809">
        <v>1661357</v>
      </c>
      <c r="L35" s="809">
        <v>5520</v>
      </c>
      <c r="M35" s="805">
        <f t="shared" si="6"/>
        <v>9959704</v>
      </c>
      <c r="N35" s="809">
        <v>2358625</v>
      </c>
      <c r="O35" s="809">
        <v>0</v>
      </c>
      <c r="P35" s="809">
        <v>0</v>
      </c>
      <c r="Q35" s="809">
        <v>0</v>
      </c>
      <c r="R35" s="810">
        <v>6405218</v>
      </c>
      <c r="S35" s="756">
        <f t="shared" si="7"/>
        <v>18723547</v>
      </c>
      <c r="T35" s="766">
        <f t="shared" si="2"/>
        <v>0.24855114489185506</v>
      </c>
      <c r="U35" s="767"/>
    </row>
    <row r="36" spans="1:21" s="447" customFormat="1" ht="32.25" customHeight="1">
      <c r="A36" s="709" t="s">
        <v>149</v>
      </c>
      <c r="B36" s="713" t="s">
        <v>697</v>
      </c>
      <c r="C36" s="756">
        <f t="shared" si="3"/>
        <v>137283863</v>
      </c>
      <c r="D36" s="808">
        <v>135965778</v>
      </c>
      <c r="E36" s="809">
        <v>1318085</v>
      </c>
      <c r="F36" s="809">
        <v>0</v>
      </c>
      <c r="G36" s="809"/>
      <c r="H36" s="804">
        <f t="shared" si="4"/>
        <v>137283863</v>
      </c>
      <c r="I36" s="804">
        <f t="shared" si="5"/>
        <v>82613631</v>
      </c>
      <c r="J36" s="809">
        <v>221648</v>
      </c>
      <c r="K36" s="809">
        <v>909087</v>
      </c>
      <c r="L36" s="809">
        <v>8601</v>
      </c>
      <c r="M36" s="805">
        <f t="shared" si="6"/>
        <v>80242745</v>
      </c>
      <c r="N36" s="809">
        <v>0</v>
      </c>
      <c r="O36" s="809">
        <v>604499</v>
      </c>
      <c r="P36" s="809"/>
      <c r="Q36" s="809">
        <v>627051</v>
      </c>
      <c r="R36" s="810">
        <v>54670232</v>
      </c>
      <c r="S36" s="756">
        <f t="shared" si="7"/>
        <v>136144527</v>
      </c>
      <c r="T36" s="766">
        <f t="shared" si="2"/>
        <v>0.013791138171859315</v>
      </c>
      <c r="U36" s="767"/>
    </row>
    <row r="37" spans="1:21" s="447" customFormat="1" ht="32.25" customHeight="1">
      <c r="A37" s="709" t="s">
        <v>185</v>
      </c>
      <c r="B37" s="713" t="s">
        <v>698</v>
      </c>
      <c r="C37" s="756">
        <f t="shared" si="3"/>
        <v>88414986</v>
      </c>
      <c r="D37" s="808">
        <v>82350382</v>
      </c>
      <c r="E37" s="809">
        <v>6064604</v>
      </c>
      <c r="F37" s="809">
        <v>63224</v>
      </c>
      <c r="G37" s="809"/>
      <c r="H37" s="804">
        <f t="shared" si="4"/>
        <v>88351762</v>
      </c>
      <c r="I37" s="804">
        <f t="shared" si="5"/>
        <v>52081678</v>
      </c>
      <c r="J37" s="809">
        <v>19003296</v>
      </c>
      <c r="K37" s="809">
        <v>473709</v>
      </c>
      <c r="L37" s="809"/>
      <c r="M37" s="805">
        <f t="shared" si="6"/>
        <v>32604673</v>
      </c>
      <c r="N37" s="809"/>
      <c r="O37" s="809"/>
      <c r="P37" s="809">
        <v>0</v>
      </c>
      <c r="Q37" s="809">
        <v>0</v>
      </c>
      <c r="R37" s="810">
        <v>36270084</v>
      </c>
      <c r="S37" s="756">
        <f t="shared" si="7"/>
        <v>68874757</v>
      </c>
      <c r="T37" s="766">
        <f t="shared" si="2"/>
        <v>0.37397038167625857</v>
      </c>
      <c r="U37" s="767"/>
    </row>
    <row r="38" spans="1:21" s="447" customFormat="1" ht="32.25" customHeight="1">
      <c r="A38" s="709"/>
      <c r="B38" s="713"/>
      <c r="C38" s="756">
        <f t="shared" si="3"/>
        <v>0</v>
      </c>
      <c r="D38" s="811"/>
      <c r="E38" s="812"/>
      <c r="F38" s="811"/>
      <c r="G38" s="811"/>
      <c r="H38" s="804">
        <f t="shared" si="4"/>
        <v>0</v>
      </c>
      <c r="I38" s="804">
        <f t="shared" si="5"/>
        <v>0</v>
      </c>
      <c r="J38" s="811"/>
      <c r="K38" s="811"/>
      <c r="L38" s="811"/>
      <c r="M38" s="805">
        <f t="shared" si="6"/>
        <v>0</v>
      </c>
      <c r="N38" s="812"/>
      <c r="O38" s="812"/>
      <c r="P38" s="812"/>
      <c r="Q38" s="812"/>
      <c r="R38" s="813"/>
      <c r="S38" s="756">
        <f t="shared" si="7"/>
        <v>0</v>
      </c>
      <c r="T38" s="766"/>
      <c r="U38" s="767"/>
    </row>
    <row r="39" spans="1:21" s="447" customFormat="1" ht="32.25" customHeight="1">
      <c r="A39" s="711" t="s">
        <v>53</v>
      </c>
      <c r="B39" s="712" t="s">
        <v>790</v>
      </c>
      <c r="C39" s="756">
        <f t="shared" si="3"/>
        <v>295185798</v>
      </c>
      <c r="D39" s="804">
        <f>D40+D41+D42+D43+D44+D45+D46+D47+D48</f>
        <v>266409930</v>
      </c>
      <c r="E39" s="804">
        <f aca="true" t="shared" si="10" ref="E39:R39">E40+E41+E42+E43+E44+E45+E46+E47+E48</f>
        <v>28775868</v>
      </c>
      <c r="F39" s="804">
        <f t="shared" si="10"/>
        <v>25161</v>
      </c>
      <c r="G39" s="804">
        <f t="shared" si="10"/>
        <v>0</v>
      </c>
      <c r="H39" s="804">
        <f t="shared" si="4"/>
        <v>295160637</v>
      </c>
      <c r="I39" s="804">
        <f t="shared" si="5"/>
        <v>132701794</v>
      </c>
      <c r="J39" s="804">
        <f t="shared" si="10"/>
        <v>1638670</v>
      </c>
      <c r="K39" s="804">
        <f t="shared" si="10"/>
        <v>20867165</v>
      </c>
      <c r="L39" s="804">
        <f t="shared" si="10"/>
        <v>0</v>
      </c>
      <c r="M39" s="804">
        <f t="shared" si="10"/>
        <v>142794750</v>
      </c>
      <c r="N39" s="804">
        <f t="shared" si="10"/>
        <v>0</v>
      </c>
      <c r="O39" s="804">
        <f t="shared" si="10"/>
        <v>0</v>
      </c>
      <c r="P39" s="804">
        <f t="shared" si="10"/>
        <v>0</v>
      </c>
      <c r="Q39" s="804">
        <f t="shared" si="10"/>
        <v>0</v>
      </c>
      <c r="R39" s="804">
        <f t="shared" si="10"/>
        <v>162458843</v>
      </c>
      <c r="S39" s="756">
        <f t="shared" si="7"/>
        <v>272654802</v>
      </c>
      <c r="T39" s="766">
        <f t="shared" si="2"/>
        <v>0.16959706663799887</v>
      </c>
      <c r="U39" s="767"/>
    </row>
    <row r="40" spans="1:21" s="447" customFormat="1" ht="32.25" customHeight="1">
      <c r="A40" s="709" t="s">
        <v>56</v>
      </c>
      <c r="B40" s="713" t="s">
        <v>700</v>
      </c>
      <c r="C40" s="771">
        <v>90770236</v>
      </c>
      <c r="D40" s="814">
        <v>84322822</v>
      </c>
      <c r="E40" s="814">
        <v>1980257</v>
      </c>
      <c r="F40" s="814"/>
      <c r="G40" s="814"/>
      <c r="H40" s="804">
        <f t="shared" si="4"/>
        <v>90770236</v>
      </c>
      <c r="I40" s="804">
        <f t="shared" si="5"/>
        <v>18791120</v>
      </c>
      <c r="J40" s="815">
        <v>172915</v>
      </c>
      <c r="K40" s="816"/>
      <c r="L40" s="817"/>
      <c r="M40" s="805">
        <f t="shared" si="6"/>
        <v>18618205</v>
      </c>
      <c r="N40" s="818"/>
      <c r="O40" s="819"/>
      <c r="P40" s="815"/>
      <c r="Q40" s="815"/>
      <c r="R40" s="815">
        <v>71979116</v>
      </c>
      <c r="S40" s="756">
        <f t="shared" si="7"/>
        <v>90597321</v>
      </c>
      <c r="T40" s="766">
        <f t="shared" si="2"/>
        <v>0.009201952837297618</v>
      </c>
      <c r="U40" s="767"/>
    </row>
    <row r="41" spans="1:21" s="447" customFormat="1" ht="32.25" customHeight="1">
      <c r="A41" s="709" t="s">
        <v>57</v>
      </c>
      <c r="B41" s="713" t="s">
        <v>701</v>
      </c>
      <c r="C41" s="771">
        <v>20174336</v>
      </c>
      <c r="D41" s="814">
        <v>18717859</v>
      </c>
      <c r="E41" s="814">
        <v>2947850</v>
      </c>
      <c r="F41" s="814"/>
      <c r="G41" s="814"/>
      <c r="H41" s="804">
        <f t="shared" si="4"/>
        <v>20174336</v>
      </c>
      <c r="I41" s="804">
        <f t="shared" si="5"/>
        <v>17475237</v>
      </c>
      <c r="J41" s="815">
        <v>59491</v>
      </c>
      <c r="K41" s="816">
        <v>11068458</v>
      </c>
      <c r="L41" s="817"/>
      <c r="M41" s="805">
        <f t="shared" si="6"/>
        <v>6347288</v>
      </c>
      <c r="N41" s="818"/>
      <c r="O41" s="819"/>
      <c r="P41" s="815"/>
      <c r="Q41" s="815"/>
      <c r="R41" s="815">
        <v>2699099</v>
      </c>
      <c r="S41" s="756">
        <f t="shared" si="7"/>
        <v>9046387</v>
      </c>
      <c r="T41" s="766">
        <f t="shared" si="2"/>
        <v>0.6367838673661479</v>
      </c>
      <c r="U41" s="767"/>
    </row>
    <row r="42" spans="1:21" s="447" customFormat="1" ht="32.25" customHeight="1">
      <c r="A42" s="709" t="s">
        <v>702</v>
      </c>
      <c r="B42" s="713" t="s">
        <v>703</v>
      </c>
      <c r="C42" s="771">
        <v>96630266</v>
      </c>
      <c r="D42" s="814">
        <v>69476036</v>
      </c>
      <c r="E42" s="814">
        <v>11028493</v>
      </c>
      <c r="F42" s="814"/>
      <c r="G42" s="814"/>
      <c r="H42" s="804">
        <f t="shared" si="4"/>
        <v>96630266</v>
      </c>
      <c r="I42" s="804">
        <f t="shared" si="5"/>
        <v>50210586</v>
      </c>
      <c r="J42" s="815">
        <v>235249</v>
      </c>
      <c r="K42" s="816"/>
      <c r="L42" s="817"/>
      <c r="M42" s="805">
        <f t="shared" si="6"/>
        <v>49975337</v>
      </c>
      <c r="N42" s="818"/>
      <c r="O42" s="819"/>
      <c r="P42" s="815"/>
      <c r="Q42" s="815"/>
      <c r="R42" s="815">
        <v>46419680</v>
      </c>
      <c r="S42" s="756">
        <f t="shared" si="7"/>
        <v>96395017</v>
      </c>
      <c r="T42" s="766">
        <f t="shared" si="2"/>
        <v>0.004685247051289145</v>
      </c>
      <c r="U42" s="767"/>
    </row>
    <row r="43" spans="1:21" s="447" customFormat="1" ht="32.25" customHeight="1">
      <c r="A43" s="709" t="s">
        <v>704</v>
      </c>
      <c r="B43" s="713" t="s">
        <v>705</v>
      </c>
      <c r="C43" s="771">
        <v>25182776</v>
      </c>
      <c r="D43" s="814">
        <v>20682440</v>
      </c>
      <c r="E43" s="814">
        <v>825914</v>
      </c>
      <c r="F43" s="814"/>
      <c r="G43" s="814"/>
      <c r="H43" s="804">
        <f t="shared" si="4"/>
        <v>25182776</v>
      </c>
      <c r="I43" s="804">
        <f t="shared" si="5"/>
        <v>12074846</v>
      </c>
      <c r="J43" s="815">
        <v>21585</v>
      </c>
      <c r="K43" s="816"/>
      <c r="L43" s="799"/>
      <c r="M43" s="805">
        <f t="shared" si="6"/>
        <v>12053261</v>
      </c>
      <c r="N43" s="818"/>
      <c r="O43" s="819"/>
      <c r="P43" s="815"/>
      <c r="Q43" s="815"/>
      <c r="R43" s="815">
        <v>13107930</v>
      </c>
      <c r="S43" s="756">
        <f t="shared" si="7"/>
        <v>25161191</v>
      </c>
      <c r="T43" s="766">
        <f t="shared" si="2"/>
        <v>0.0017876004381339522</v>
      </c>
      <c r="U43" s="767"/>
    </row>
    <row r="44" spans="1:21" s="447" customFormat="1" ht="32.25" customHeight="1">
      <c r="A44" s="709" t="s">
        <v>707</v>
      </c>
      <c r="B44" s="713" t="s">
        <v>708</v>
      </c>
      <c r="C44" s="771">
        <v>37261338</v>
      </c>
      <c r="D44" s="814">
        <v>23999906</v>
      </c>
      <c r="E44" s="814">
        <v>5751939</v>
      </c>
      <c r="F44" s="814"/>
      <c r="G44" s="814"/>
      <c r="H44" s="804">
        <f t="shared" si="4"/>
        <v>37261338</v>
      </c>
      <c r="I44" s="804">
        <f t="shared" si="5"/>
        <v>36395931</v>
      </c>
      <c r="J44" s="815">
        <v>190199</v>
      </c>
      <c r="K44" s="816">
        <v>9304998</v>
      </c>
      <c r="L44" s="799"/>
      <c r="M44" s="805">
        <f t="shared" si="6"/>
        <v>26900734</v>
      </c>
      <c r="N44" s="818"/>
      <c r="O44" s="819"/>
      <c r="P44" s="815"/>
      <c r="Q44" s="815"/>
      <c r="R44" s="815">
        <v>865407</v>
      </c>
      <c r="S44" s="756">
        <f t="shared" si="7"/>
        <v>27766141</v>
      </c>
      <c r="T44" s="766">
        <f t="shared" si="2"/>
        <v>0.26088622379243437</v>
      </c>
      <c r="U44" s="767"/>
    </row>
    <row r="45" spans="1:21" s="447" customFormat="1" ht="32.25" customHeight="1">
      <c r="A45" s="709" t="s">
        <v>709</v>
      </c>
      <c r="B45" s="713" t="s">
        <v>710</v>
      </c>
      <c r="C45" s="771">
        <v>24054918</v>
      </c>
      <c r="D45" s="814">
        <v>15742867</v>
      </c>
      <c r="E45" s="814">
        <v>1308801</v>
      </c>
      <c r="F45" s="814"/>
      <c r="G45" s="814"/>
      <c r="H45" s="804">
        <f t="shared" si="4"/>
        <v>24054918</v>
      </c>
      <c r="I45" s="804">
        <f t="shared" si="5"/>
        <v>17875273</v>
      </c>
      <c r="J45" s="815">
        <v>749258</v>
      </c>
      <c r="K45" s="816">
        <v>493709</v>
      </c>
      <c r="L45" s="820"/>
      <c r="M45" s="805">
        <f t="shared" si="6"/>
        <v>16632306</v>
      </c>
      <c r="N45" s="818"/>
      <c r="O45" s="819"/>
      <c r="P45" s="815"/>
      <c r="Q45" s="815"/>
      <c r="R45" s="815">
        <v>6179645</v>
      </c>
      <c r="S45" s="756">
        <f t="shared" si="7"/>
        <v>22811951</v>
      </c>
      <c r="T45" s="766">
        <f t="shared" si="2"/>
        <v>0.06953555338707275</v>
      </c>
      <c r="U45" s="767"/>
    </row>
    <row r="46" spans="1:21" s="447" customFormat="1" ht="32.25" customHeight="1">
      <c r="A46" s="709" t="s">
        <v>711</v>
      </c>
      <c r="B46" s="713" t="s">
        <v>712</v>
      </c>
      <c r="C46" s="771">
        <v>9738026</v>
      </c>
      <c r="D46" s="814">
        <v>7228406</v>
      </c>
      <c r="E46" s="814">
        <v>127056</v>
      </c>
      <c r="F46" s="814">
        <v>25161</v>
      </c>
      <c r="G46" s="814"/>
      <c r="H46" s="804">
        <f t="shared" si="4"/>
        <v>9712865</v>
      </c>
      <c r="I46" s="804">
        <f t="shared" si="5"/>
        <v>7039926</v>
      </c>
      <c r="J46" s="815">
        <v>25221</v>
      </c>
      <c r="K46" s="816"/>
      <c r="L46" s="820"/>
      <c r="M46" s="805">
        <f t="shared" si="6"/>
        <v>7014705</v>
      </c>
      <c r="N46" s="818"/>
      <c r="O46" s="819"/>
      <c r="P46" s="815"/>
      <c r="Q46" s="815"/>
      <c r="R46" s="815">
        <v>2672939</v>
      </c>
      <c r="S46" s="756">
        <f t="shared" si="7"/>
        <v>9687644</v>
      </c>
      <c r="T46" s="766">
        <f t="shared" si="2"/>
        <v>0.003582566066745588</v>
      </c>
      <c r="U46" s="767"/>
    </row>
    <row r="47" spans="1:21" s="447" customFormat="1" ht="32.25" customHeight="1">
      <c r="A47" s="709" t="s">
        <v>713</v>
      </c>
      <c r="B47" s="713" t="s">
        <v>714</v>
      </c>
      <c r="C47" s="772">
        <v>18182057</v>
      </c>
      <c r="D47" s="821">
        <v>22275168</v>
      </c>
      <c r="E47" s="814">
        <v>4490815</v>
      </c>
      <c r="F47" s="821"/>
      <c r="G47" s="821"/>
      <c r="H47" s="804">
        <f t="shared" si="4"/>
        <v>18182057</v>
      </c>
      <c r="I47" s="804">
        <f t="shared" si="5"/>
        <v>526722</v>
      </c>
      <c r="J47" s="822">
        <v>150822</v>
      </c>
      <c r="K47" s="823"/>
      <c r="L47" s="799"/>
      <c r="M47" s="805">
        <f t="shared" si="6"/>
        <v>375900</v>
      </c>
      <c r="N47" s="818"/>
      <c r="O47" s="822"/>
      <c r="P47" s="822"/>
      <c r="Q47" s="824"/>
      <c r="R47" s="825">
        <v>17655335</v>
      </c>
      <c r="S47" s="756">
        <f t="shared" si="7"/>
        <v>18031235</v>
      </c>
      <c r="T47" s="766">
        <f t="shared" si="2"/>
        <v>0.2863408021688861</v>
      </c>
      <c r="U47" s="767"/>
    </row>
    <row r="48" spans="1:21" s="447" customFormat="1" ht="32.25" customHeight="1">
      <c r="A48" s="709" t="s">
        <v>713</v>
      </c>
      <c r="B48" s="713" t="s">
        <v>785</v>
      </c>
      <c r="C48" s="772">
        <v>5790636</v>
      </c>
      <c r="D48" s="821">
        <v>3964426</v>
      </c>
      <c r="E48" s="814">
        <v>314743</v>
      </c>
      <c r="F48" s="821"/>
      <c r="G48" s="821"/>
      <c r="H48" s="804">
        <f t="shared" si="4"/>
        <v>5790636</v>
      </c>
      <c r="I48" s="804">
        <f t="shared" si="5"/>
        <v>4910944</v>
      </c>
      <c r="J48" s="822">
        <f>9930+24000</f>
        <v>33930</v>
      </c>
      <c r="K48" s="823"/>
      <c r="L48" s="799"/>
      <c r="M48" s="805">
        <f t="shared" si="6"/>
        <v>4877014</v>
      </c>
      <c r="N48" s="818"/>
      <c r="O48" s="822"/>
      <c r="P48" s="822"/>
      <c r="Q48" s="824"/>
      <c r="R48" s="825">
        <v>879692</v>
      </c>
      <c r="S48" s="756">
        <f t="shared" si="7"/>
        <v>5756706</v>
      </c>
      <c r="T48" s="766">
        <f t="shared" si="2"/>
        <v>0.006909058624981266</v>
      </c>
      <c r="U48" s="767"/>
    </row>
    <row r="49" spans="1:21" s="447" customFormat="1" ht="32.25" customHeight="1">
      <c r="A49" s="711" t="s">
        <v>58</v>
      </c>
      <c r="B49" s="712" t="s">
        <v>786</v>
      </c>
      <c r="C49" s="756">
        <f t="shared" si="3"/>
        <v>1624702</v>
      </c>
      <c r="D49" s="826">
        <f>D50+D51</f>
        <v>1408264</v>
      </c>
      <c r="E49" s="756">
        <f aca="true" t="shared" si="11" ref="E49:S49">E50+E51</f>
        <v>216438</v>
      </c>
      <c r="F49" s="756">
        <f t="shared" si="11"/>
        <v>0</v>
      </c>
      <c r="G49" s="756">
        <f t="shared" si="11"/>
        <v>0</v>
      </c>
      <c r="H49" s="804">
        <f t="shared" si="4"/>
        <v>1624702</v>
      </c>
      <c r="I49" s="804">
        <f t="shared" si="11"/>
        <v>921925</v>
      </c>
      <c r="J49" s="804">
        <f t="shared" si="11"/>
        <v>62865</v>
      </c>
      <c r="K49" s="804">
        <f t="shared" si="11"/>
        <v>0</v>
      </c>
      <c r="L49" s="804">
        <f t="shared" si="11"/>
        <v>0</v>
      </c>
      <c r="M49" s="804">
        <f t="shared" si="11"/>
        <v>745060</v>
      </c>
      <c r="N49" s="804">
        <f t="shared" si="11"/>
        <v>114000</v>
      </c>
      <c r="O49" s="804">
        <f t="shared" si="11"/>
        <v>0</v>
      </c>
      <c r="P49" s="804">
        <f t="shared" si="11"/>
        <v>0</v>
      </c>
      <c r="Q49" s="804">
        <f t="shared" si="11"/>
        <v>0</v>
      </c>
      <c r="R49" s="804">
        <f t="shared" si="11"/>
        <v>702777</v>
      </c>
      <c r="S49" s="756">
        <f t="shared" si="11"/>
        <v>1561837</v>
      </c>
      <c r="T49" s="766">
        <f t="shared" si="2"/>
        <v>0.06818884399490197</v>
      </c>
      <c r="U49" s="767"/>
    </row>
    <row r="50" spans="1:21" s="447" customFormat="1" ht="32.25" customHeight="1">
      <c r="A50" s="709" t="s">
        <v>161</v>
      </c>
      <c r="B50" s="713" t="s">
        <v>718</v>
      </c>
      <c r="C50" s="756">
        <f t="shared" si="3"/>
        <v>148970</v>
      </c>
      <c r="D50" s="803">
        <v>68542</v>
      </c>
      <c r="E50" s="827">
        <v>80428</v>
      </c>
      <c r="F50" s="827"/>
      <c r="G50" s="827"/>
      <c r="H50" s="804">
        <f t="shared" si="4"/>
        <v>148970</v>
      </c>
      <c r="I50" s="804">
        <f t="shared" si="5"/>
        <v>83228</v>
      </c>
      <c r="J50" s="827">
        <v>40128</v>
      </c>
      <c r="K50" s="803"/>
      <c r="L50" s="803"/>
      <c r="M50" s="806">
        <f t="shared" si="6"/>
        <v>43100</v>
      </c>
      <c r="N50" s="827"/>
      <c r="O50" s="827"/>
      <c r="P50" s="827"/>
      <c r="Q50" s="827"/>
      <c r="R50" s="827">
        <v>65742</v>
      </c>
      <c r="S50" s="756">
        <f t="shared" si="7"/>
        <v>108842</v>
      </c>
      <c r="T50" s="766">
        <f t="shared" si="2"/>
        <v>0.48214543182582786</v>
      </c>
      <c r="U50" s="767"/>
    </row>
    <row r="51" spans="1:21" s="447" customFormat="1" ht="32.25" customHeight="1">
      <c r="A51" s="709" t="s">
        <v>163</v>
      </c>
      <c r="B51" s="713" t="s">
        <v>719</v>
      </c>
      <c r="C51" s="756">
        <f t="shared" si="3"/>
        <v>1475732</v>
      </c>
      <c r="D51" s="803">
        <v>1339722</v>
      </c>
      <c r="E51" s="827">
        <v>136010</v>
      </c>
      <c r="F51" s="827"/>
      <c r="G51" s="827"/>
      <c r="H51" s="804">
        <f t="shared" si="4"/>
        <v>1475732</v>
      </c>
      <c r="I51" s="804">
        <f t="shared" si="5"/>
        <v>838697</v>
      </c>
      <c r="J51" s="827">
        <v>22737</v>
      </c>
      <c r="K51" s="803"/>
      <c r="L51" s="803"/>
      <c r="M51" s="806">
        <f t="shared" si="6"/>
        <v>701960</v>
      </c>
      <c r="N51" s="827">
        <v>114000</v>
      </c>
      <c r="O51" s="827"/>
      <c r="P51" s="827"/>
      <c r="Q51" s="827"/>
      <c r="R51" s="827">
        <v>637035</v>
      </c>
      <c r="S51" s="756">
        <f t="shared" si="7"/>
        <v>1452995</v>
      </c>
      <c r="T51" s="766">
        <f t="shared" si="2"/>
        <v>0.027109909776713164</v>
      </c>
      <c r="U51" s="767"/>
    </row>
    <row r="52" spans="1:21" s="447" customFormat="1" ht="32.25" customHeight="1">
      <c r="A52" s="711" t="s">
        <v>73</v>
      </c>
      <c r="B52" s="712" t="s">
        <v>720</v>
      </c>
      <c r="C52" s="756">
        <f t="shared" si="3"/>
        <v>34795195</v>
      </c>
      <c r="D52" s="756">
        <f>D53+D54+D55+D56</f>
        <v>19753296</v>
      </c>
      <c r="E52" s="756">
        <f>E53+E54+E55+E56</f>
        <v>15041899</v>
      </c>
      <c r="F52" s="756">
        <f>F53+F54+F55+F56</f>
        <v>37600</v>
      </c>
      <c r="G52" s="756">
        <f>G53+G54+G55+G56</f>
        <v>0</v>
      </c>
      <c r="H52" s="804">
        <f t="shared" si="4"/>
        <v>34757595</v>
      </c>
      <c r="I52" s="804">
        <f aca="true" t="shared" si="12" ref="I52:S52">I53+I54+I55+I56</f>
        <v>22466919</v>
      </c>
      <c r="J52" s="804">
        <f t="shared" si="12"/>
        <v>6663513</v>
      </c>
      <c r="K52" s="804">
        <f t="shared" si="12"/>
        <v>2641744</v>
      </c>
      <c r="L52" s="804">
        <f t="shared" si="12"/>
        <v>4017</v>
      </c>
      <c r="M52" s="804">
        <f t="shared" si="12"/>
        <v>13157645</v>
      </c>
      <c r="N52" s="804">
        <f t="shared" si="12"/>
        <v>0</v>
      </c>
      <c r="O52" s="804">
        <f t="shared" si="12"/>
        <v>0</v>
      </c>
      <c r="P52" s="804">
        <f t="shared" si="12"/>
        <v>0</v>
      </c>
      <c r="Q52" s="804">
        <f t="shared" si="12"/>
        <v>0</v>
      </c>
      <c r="R52" s="804">
        <f t="shared" si="12"/>
        <v>12290676</v>
      </c>
      <c r="S52" s="756">
        <f t="shared" si="12"/>
        <v>25448321</v>
      </c>
      <c r="T52" s="766">
        <f t="shared" si="2"/>
        <v>0.41435472304858534</v>
      </c>
      <c r="U52" s="767"/>
    </row>
    <row r="53" spans="1:21" s="447" customFormat="1" ht="32.25" customHeight="1">
      <c r="A53" s="709" t="s">
        <v>167</v>
      </c>
      <c r="B53" s="713" t="s">
        <v>721</v>
      </c>
      <c r="C53" s="756">
        <f t="shared" si="3"/>
        <v>10229287</v>
      </c>
      <c r="D53" s="828">
        <v>7298641</v>
      </c>
      <c r="E53" s="828">
        <v>2930646</v>
      </c>
      <c r="F53" s="828">
        <v>200</v>
      </c>
      <c r="G53" s="828">
        <v>0</v>
      </c>
      <c r="H53" s="804">
        <f t="shared" si="4"/>
        <v>10229087</v>
      </c>
      <c r="I53" s="804">
        <f t="shared" si="5"/>
        <v>5467222</v>
      </c>
      <c r="J53" s="828">
        <f>2195605+55200</f>
        <v>2250805</v>
      </c>
      <c r="K53" s="828">
        <v>0</v>
      </c>
      <c r="L53" s="828">
        <v>0</v>
      </c>
      <c r="M53" s="805">
        <f t="shared" si="6"/>
        <v>3216417</v>
      </c>
      <c r="N53" s="828">
        <v>0</v>
      </c>
      <c r="O53" s="828">
        <v>0</v>
      </c>
      <c r="P53" s="828">
        <v>0</v>
      </c>
      <c r="Q53" s="829">
        <v>0</v>
      </c>
      <c r="R53" s="830">
        <v>4761865</v>
      </c>
      <c r="S53" s="756">
        <f t="shared" si="7"/>
        <v>7978282</v>
      </c>
      <c r="T53" s="766">
        <f t="shared" si="2"/>
        <v>0.41169080019066356</v>
      </c>
      <c r="U53" s="767"/>
    </row>
    <row r="54" spans="1:21" s="447" customFormat="1" ht="32.25" customHeight="1">
      <c r="A54" s="709" t="s">
        <v>169</v>
      </c>
      <c r="B54" s="713" t="s">
        <v>722</v>
      </c>
      <c r="C54" s="756">
        <f t="shared" si="3"/>
        <v>11269432</v>
      </c>
      <c r="D54" s="828">
        <v>6802389</v>
      </c>
      <c r="E54" s="828">
        <v>4467043</v>
      </c>
      <c r="F54" s="828">
        <v>0</v>
      </c>
      <c r="G54" s="828">
        <v>0</v>
      </c>
      <c r="H54" s="804">
        <f t="shared" si="4"/>
        <v>11269432</v>
      </c>
      <c r="I54" s="804">
        <f t="shared" si="5"/>
        <v>6780919</v>
      </c>
      <c r="J54" s="828">
        <v>3216512</v>
      </c>
      <c r="K54" s="828">
        <v>94063</v>
      </c>
      <c r="L54" s="828">
        <v>4017</v>
      </c>
      <c r="M54" s="805">
        <f t="shared" si="6"/>
        <v>3466327</v>
      </c>
      <c r="N54" s="828">
        <v>0</v>
      </c>
      <c r="O54" s="828">
        <v>0</v>
      </c>
      <c r="P54" s="828">
        <v>0</v>
      </c>
      <c r="Q54" s="829">
        <v>0</v>
      </c>
      <c r="R54" s="830">
        <v>4488513</v>
      </c>
      <c r="S54" s="756">
        <f t="shared" si="7"/>
        <v>7954840</v>
      </c>
      <c r="T54" s="766">
        <f t="shared" si="2"/>
        <v>0.4888116197819204</v>
      </c>
      <c r="U54" s="767"/>
    </row>
    <row r="55" spans="1:21" s="447" customFormat="1" ht="32.25" customHeight="1">
      <c r="A55" s="709" t="s">
        <v>171</v>
      </c>
      <c r="B55" s="724" t="s">
        <v>723</v>
      </c>
      <c r="C55" s="756">
        <f t="shared" si="3"/>
        <v>4334395</v>
      </c>
      <c r="D55" s="828">
        <v>4334395</v>
      </c>
      <c r="E55" s="828">
        <v>0</v>
      </c>
      <c r="F55" s="828">
        <v>37400</v>
      </c>
      <c r="G55" s="828">
        <v>0</v>
      </c>
      <c r="H55" s="804">
        <f t="shared" si="4"/>
        <v>4296995</v>
      </c>
      <c r="I55" s="804">
        <f t="shared" si="5"/>
        <v>1655446</v>
      </c>
      <c r="J55" s="828">
        <v>90400</v>
      </c>
      <c r="K55" s="828">
        <v>37108</v>
      </c>
      <c r="L55" s="828">
        <v>0</v>
      </c>
      <c r="M55" s="805">
        <f t="shared" si="6"/>
        <v>1527938</v>
      </c>
      <c r="N55" s="828">
        <v>0</v>
      </c>
      <c r="O55" s="828">
        <v>0</v>
      </c>
      <c r="P55" s="828">
        <v>0</v>
      </c>
      <c r="Q55" s="829">
        <v>0</v>
      </c>
      <c r="R55" s="830">
        <v>2641549</v>
      </c>
      <c r="S55" s="756">
        <f t="shared" si="7"/>
        <v>4169487</v>
      </c>
      <c r="T55" s="766">
        <f t="shared" si="2"/>
        <v>0.0770233520151065</v>
      </c>
      <c r="U55" s="767"/>
    </row>
    <row r="56" spans="1:21" s="447" customFormat="1" ht="32.25" customHeight="1">
      <c r="A56" s="709" t="s">
        <v>173</v>
      </c>
      <c r="B56" s="726" t="s">
        <v>724</v>
      </c>
      <c r="C56" s="756">
        <f t="shared" si="3"/>
        <v>8962081</v>
      </c>
      <c r="D56" s="828">
        <v>1317871</v>
      </c>
      <c r="E56" s="828">
        <v>7644210</v>
      </c>
      <c r="F56" s="828">
        <v>0</v>
      </c>
      <c r="G56" s="831" t="s">
        <v>676</v>
      </c>
      <c r="H56" s="804">
        <f t="shared" si="4"/>
        <v>8962081</v>
      </c>
      <c r="I56" s="804">
        <f t="shared" si="5"/>
        <v>8563332</v>
      </c>
      <c r="J56" s="828">
        <v>1105796</v>
      </c>
      <c r="K56" s="828">
        <v>2510573</v>
      </c>
      <c r="L56" s="831" t="s">
        <v>676</v>
      </c>
      <c r="M56" s="805">
        <f t="shared" si="6"/>
        <v>4946963</v>
      </c>
      <c r="N56" s="828">
        <v>0</v>
      </c>
      <c r="O56" s="828">
        <v>0</v>
      </c>
      <c r="P56" s="831" t="s">
        <v>676</v>
      </c>
      <c r="Q56" s="832" t="s">
        <v>676</v>
      </c>
      <c r="R56" s="828">
        <v>398749</v>
      </c>
      <c r="S56" s="756">
        <f t="shared" si="7"/>
        <v>5345712</v>
      </c>
      <c r="T56" s="766">
        <f t="shared" si="2"/>
        <v>0.422308629397996</v>
      </c>
      <c r="U56" s="767"/>
    </row>
    <row r="57" spans="1:21" s="447" customFormat="1" ht="32.25" customHeight="1">
      <c r="A57" s="711" t="s">
        <v>74</v>
      </c>
      <c r="B57" s="712" t="s">
        <v>725</v>
      </c>
      <c r="C57" s="756">
        <f t="shared" si="3"/>
        <v>231984918</v>
      </c>
      <c r="D57" s="804">
        <f>D58+D59+D60+D61+D62+D63+D64</f>
        <v>205968642</v>
      </c>
      <c r="E57" s="804">
        <f>E58+E59+E60+E61+E62+E63+E64</f>
        <v>26016276</v>
      </c>
      <c r="F57" s="804">
        <f>F58+F59+F60+F61+F62+F63+F64</f>
        <v>29850</v>
      </c>
      <c r="G57" s="804">
        <f>G58+G59+G60+G61+G62+G63+G64</f>
        <v>0</v>
      </c>
      <c r="H57" s="804">
        <f t="shared" si="4"/>
        <v>231955068</v>
      </c>
      <c r="I57" s="804">
        <f t="shared" si="5"/>
        <v>177882392</v>
      </c>
      <c r="J57" s="804">
        <f>J58+J59+J60+J61+J62+J63+J64</f>
        <v>6568135</v>
      </c>
      <c r="K57" s="804">
        <f aca="true" t="shared" si="13" ref="K57:R57">K58+K59+K60+K61+K62+K63+K64</f>
        <v>2604255</v>
      </c>
      <c r="L57" s="804">
        <f t="shared" si="13"/>
        <v>0</v>
      </c>
      <c r="M57" s="804">
        <f t="shared" si="13"/>
        <v>167348459</v>
      </c>
      <c r="N57" s="804">
        <f t="shared" si="13"/>
        <v>1208886</v>
      </c>
      <c r="O57" s="804">
        <f t="shared" si="13"/>
        <v>28938</v>
      </c>
      <c r="P57" s="804">
        <f t="shared" si="13"/>
        <v>0</v>
      </c>
      <c r="Q57" s="804">
        <f t="shared" si="13"/>
        <v>123719</v>
      </c>
      <c r="R57" s="804">
        <f t="shared" si="13"/>
        <v>54072676</v>
      </c>
      <c r="S57" s="756">
        <f t="shared" si="7"/>
        <v>222782678</v>
      </c>
      <c r="T57" s="766">
        <f t="shared" si="2"/>
        <v>0.05156435045015585</v>
      </c>
      <c r="U57" s="767"/>
    </row>
    <row r="58" spans="1:21" s="447" customFormat="1" ht="32.25" customHeight="1">
      <c r="A58" s="709" t="s">
        <v>177</v>
      </c>
      <c r="B58" s="713" t="s">
        <v>803</v>
      </c>
      <c r="C58" s="756">
        <f t="shared" si="3"/>
        <v>78144993</v>
      </c>
      <c r="D58" s="802">
        <v>75918738</v>
      </c>
      <c r="E58" s="802">
        <v>2226255</v>
      </c>
      <c r="F58" s="802">
        <v>8450</v>
      </c>
      <c r="G58" s="802"/>
      <c r="H58" s="804">
        <f t="shared" si="4"/>
        <v>78136543</v>
      </c>
      <c r="I58" s="804">
        <f t="shared" si="5"/>
        <v>46170766</v>
      </c>
      <c r="J58" s="802">
        <v>1577726</v>
      </c>
      <c r="K58" s="802">
        <v>455250</v>
      </c>
      <c r="L58" s="802"/>
      <c r="M58" s="805">
        <f t="shared" si="6"/>
        <v>44014071</v>
      </c>
      <c r="N58" s="802"/>
      <c r="O58" s="802"/>
      <c r="P58" s="802">
        <v>0</v>
      </c>
      <c r="Q58" s="802">
        <v>123719</v>
      </c>
      <c r="R58" s="805">
        <v>31965777</v>
      </c>
      <c r="S58" s="756">
        <f t="shared" si="7"/>
        <v>76103567</v>
      </c>
      <c r="T58" s="766">
        <f t="shared" si="2"/>
        <v>0.04403167146934491</v>
      </c>
      <c r="U58" s="767"/>
    </row>
    <row r="59" spans="1:21" s="447" customFormat="1" ht="32.25" customHeight="1">
      <c r="A59" s="709" t="s">
        <v>178</v>
      </c>
      <c r="B59" s="713" t="s">
        <v>726</v>
      </c>
      <c r="C59" s="756">
        <f t="shared" si="3"/>
        <v>28309380</v>
      </c>
      <c r="D59" s="802">
        <v>12863435</v>
      </c>
      <c r="E59" s="802">
        <v>15445945</v>
      </c>
      <c r="F59" s="802">
        <v>5200</v>
      </c>
      <c r="G59" s="802">
        <v>0</v>
      </c>
      <c r="H59" s="804">
        <f t="shared" si="4"/>
        <v>28304180</v>
      </c>
      <c r="I59" s="804">
        <f t="shared" si="5"/>
        <v>23132963</v>
      </c>
      <c r="J59" s="802">
        <v>191542</v>
      </c>
      <c r="K59" s="802">
        <v>21502</v>
      </c>
      <c r="L59" s="802"/>
      <c r="M59" s="805">
        <f t="shared" si="6"/>
        <v>22919919</v>
      </c>
      <c r="N59" s="802"/>
      <c r="O59" s="802">
        <v>0</v>
      </c>
      <c r="P59" s="802"/>
      <c r="Q59" s="802"/>
      <c r="R59" s="805">
        <v>5171217</v>
      </c>
      <c r="S59" s="756">
        <f t="shared" si="7"/>
        <v>28091136</v>
      </c>
      <c r="T59" s="766">
        <f t="shared" si="2"/>
        <v>0.009209542244977437</v>
      </c>
      <c r="U59" s="767"/>
    </row>
    <row r="60" spans="1:21" s="447" customFormat="1" ht="32.25" customHeight="1">
      <c r="A60" s="709" t="s">
        <v>179</v>
      </c>
      <c r="B60" s="713" t="s">
        <v>727</v>
      </c>
      <c r="C60" s="756">
        <f t="shared" si="3"/>
        <v>40475289</v>
      </c>
      <c r="D60" s="802">
        <v>34854205</v>
      </c>
      <c r="E60" s="802">
        <v>5621084</v>
      </c>
      <c r="F60" s="802"/>
      <c r="G60" s="802">
        <v>0</v>
      </c>
      <c r="H60" s="804">
        <f t="shared" si="4"/>
        <v>40475289</v>
      </c>
      <c r="I60" s="804">
        <f t="shared" si="5"/>
        <v>34003020</v>
      </c>
      <c r="J60" s="802">
        <v>2086426</v>
      </c>
      <c r="K60" s="802">
        <v>579202</v>
      </c>
      <c r="L60" s="802"/>
      <c r="M60" s="805">
        <f t="shared" si="6"/>
        <v>31308454</v>
      </c>
      <c r="N60" s="802"/>
      <c r="O60" s="802">
        <v>28938</v>
      </c>
      <c r="P60" s="802">
        <v>0</v>
      </c>
      <c r="Q60" s="802">
        <v>0</v>
      </c>
      <c r="R60" s="805">
        <v>6472269</v>
      </c>
      <c r="S60" s="756">
        <f t="shared" si="7"/>
        <v>37809661</v>
      </c>
      <c r="T60" s="766">
        <f t="shared" si="2"/>
        <v>0.07839386031005481</v>
      </c>
      <c r="U60" s="767"/>
    </row>
    <row r="61" spans="1:21" s="447" customFormat="1" ht="32.25" customHeight="1">
      <c r="A61" s="709" t="s">
        <v>728</v>
      </c>
      <c r="B61" s="713" t="s">
        <v>729</v>
      </c>
      <c r="C61" s="756">
        <f t="shared" si="3"/>
        <v>14971222</v>
      </c>
      <c r="D61" s="802">
        <v>14405657</v>
      </c>
      <c r="E61" s="802">
        <v>565565</v>
      </c>
      <c r="F61" s="802">
        <v>200</v>
      </c>
      <c r="G61" s="802">
        <v>0</v>
      </c>
      <c r="H61" s="804">
        <f t="shared" si="4"/>
        <v>14971022</v>
      </c>
      <c r="I61" s="804">
        <f t="shared" si="5"/>
        <v>12230257</v>
      </c>
      <c r="J61" s="802">
        <v>1530968</v>
      </c>
      <c r="K61" s="802">
        <v>7524</v>
      </c>
      <c r="L61" s="802"/>
      <c r="M61" s="805">
        <f t="shared" si="6"/>
        <v>10691765</v>
      </c>
      <c r="N61" s="802"/>
      <c r="O61" s="802">
        <v>0</v>
      </c>
      <c r="P61" s="802">
        <v>0</v>
      </c>
      <c r="Q61" s="802">
        <v>0</v>
      </c>
      <c r="R61" s="805">
        <v>2740765</v>
      </c>
      <c r="S61" s="756">
        <f t="shared" si="7"/>
        <v>13432530</v>
      </c>
      <c r="T61" s="766">
        <f t="shared" si="2"/>
        <v>0.125793922400813</v>
      </c>
      <c r="U61" s="767"/>
    </row>
    <row r="62" spans="1:21" s="447" customFormat="1" ht="32.25" customHeight="1">
      <c r="A62" s="709" t="s">
        <v>730</v>
      </c>
      <c r="B62" s="713" t="s">
        <v>731</v>
      </c>
      <c r="C62" s="756">
        <f t="shared" si="3"/>
        <v>16618475</v>
      </c>
      <c r="D62" s="802">
        <v>15849764</v>
      </c>
      <c r="E62" s="802">
        <v>768711</v>
      </c>
      <c r="F62" s="802">
        <v>14000</v>
      </c>
      <c r="G62" s="802">
        <v>0</v>
      </c>
      <c r="H62" s="804">
        <f t="shared" si="4"/>
        <v>16604475</v>
      </c>
      <c r="I62" s="804">
        <f t="shared" si="5"/>
        <v>13373238</v>
      </c>
      <c r="J62" s="802">
        <v>157265</v>
      </c>
      <c r="K62" s="802">
        <v>825000</v>
      </c>
      <c r="L62" s="802"/>
      <c r="M62" s="805">
        <f t="shared" si="6"/>
        <v>11358487</v>
      </c>
      <c r="N62" s="802">
        <v>1032486</v>
      </c>
      <c r="O62" s="802">
        <v>0</v>
      </c>
      <c r="P62" s="802"/>
      <c r="Q62" s="802"/>
      <c r="R62" s="805">
        <v>3231237</v>
      </c>
      <c r="S62" s="756">
        <f t="shared" si="7"/>
        <v>15622210</v>
      </c>
      <c r="T62" s="766">
        <f t="shared" si="2"/>
        <v>0.07345005001780422</v>
      </c>
      <c r="U62" s="767"/>
    </row>
    <row r="63" spans="1:21" s="447" customFormat="1" ht="32.25" customHeight="1">
      <c r="A63" s="709" t="s">
        <v>732</v>
      </c>
      <c r="B63" s="713" t="s">
        <v>733</v>
      </c>
      <c r="C63" s="756">
        <f t="shared" si="3"/>
        <v>45917293</v>
      </c>
      <c r="D63" s="802">
        <v>45032297</v>
      </c>
      <c r="E63" s="802">
        <v>884996</v>
      </c>
      <c r="F63" s="802"/>
      <c r="G63" s="802">
        <v>0</v>
      </c>
      <c r="H63" s="804">
        <f t="shared" si="4"/>
        <v>45917293</v>
      </c>
      <c r="I63" s="804">
        <f t="shared" si="5"/>
        <v>42586516</v>
      </c>
      <c r="J63" s="802">
        <v>690511</v>
      </c>
      <c r="K63" s="802">
        <v>670367</v>
      </c>
      <c r="L63" s="802"/>
      <c r="M63" s="805">
        <f t="shared" si="6"/>
        <v>41225638</v>
      </c>
      <c r="N63" s="802">
        <v>0</v>
      </c>
      <c r="O63" s="802">
        <v>0</v>
      </c>
      <c r="P63" s="802">
        <v>0</v>
      </c>
      <c r="Q63" s="802">
        <v>0</v>
      </c>
      <c r="R63" s="805">
        <v>3330777</v>
      </c>
      <c r="S63" s="756">
        <f t="shared" si="7"/>
        <v>44556415</v>
      </c>
      <c r="T63" s="766">
        <f t="shared" si="2"/>
        <v>0.03195560773273869</v>
      </c>
      <c r="U63" s="767"/>
    </row>
    <row r="64" spans="1:21" s="447" customFormat="1" ht="32.25" customHeight="1">
      <c r="A64" s="709" t="s">
        <v>787</v>
      </c>
      <c r="B64" s="713" t="s">
        <v>735</v>
      </c>
      <c r="C64" s="756">
        <f t="shared" si="3"/>
        <v>7548266</v>
      </c>
      <c r="D64" s="802">
        <v>7044546</v>
      </c>
      <c r="E64" s="802">
        <v>503720</v>
      </c>
      <c r="F64" s="802">
        <v>2000</v>
      </c>
      <c r="G64" s="802">
        <v>0</v>
      </c>
      <c r="H64" s="804">
        <f t="shared" si="4"/>
        <v>7546266</v>
      </c>
      <c r="I64" s="804">
        <f t="shared" si="5"/>
        <v>6385632</v>
      </c>
      <c r="J64" s="802">
        <v>333697</v>
      </c>
      <c r="K64" s="802">
        <v>45410</v>
      </c>
      <c r="L64" s="802"/>
      <c r="M64" s="805">
        <f t="shared" si="6"/>
        <v>5830125</v>
      </c>
      <c r="N64" s="802">
        <v>176400</v>
      </c>
      <c r="O64" s="802">
        <v>0</v>
      </c>
      <c r="P64" s="802">
        <v>0</v>
      </c>
      <c r="Q64" s="802">
        <v>0</v>
      </c>
      <c r="R64" s="805">
        <v>1160634</v>
      </c>
      <c r="S64" s="756">
        <f t="shared" si="7"/>
        <v>7167159</v>
      </c>
      <c r="T64" s="766">
        <f t="shared" si="2"/>
        <v>0.05936875159733602</v>
      </c>
      <c r="U64" s="767"/>
    </row>
    <row r="65" spans="1:21" s="447" customFormat="1" ht="32.25" customHeight="1">
      <c r="A65" s="711" t="s">
        <v>75</v>
      </c>
      <c r="B65" s="725" t="s">
        <v>736</v>
      </c>
      <c r="C65" s="756">
        <f>D65+E65</f>
        <v>276111636</v>
      </c>
      <c r="D65" s="804">
        <f>D66+D67+D68+D69+D70</f>
        <v>261390493</v>
      </c>
      <c r="E65" s="804">
        <f aca="true" t="shared" si="14" ref="E65:S65">E66+E67+E68+E69+E70</f>
        <v>14721143</v>
      </c>
      <c r="F65" s="804">
        <f t="shared" si="14"/>
        <v>188779</v>
      </c>
      <c r="G65" s="804">
        <f t="shared" si="14"/>
        <v>0</v>
      </c>
      <c r="H65" s="804">
        <f t="shared" si="14"/>
        <v>275922857</v>
      </c>
      <c r="I65" s="804">
        <f t="shared" si="14"/>
        <v>72355968</v>
      </c>
      <c r="J65" s="804">
        <f t="shared" si="14"/>
        <v>10164705</v>
      </c>
      <c r="K65" s="804">
        <f t="shared" si="14"/>
        <v>1482178</v>
      </c>
      <c r="L65" s="804">
        <f t="shared" si="14"/>
        <v>28129</v>
      </c>
      <c r="M65" s="804">
        <f t="shared" si="14"/>
        <v>58656947</v>
      </c>
      <c r="N65" s="804">
        <f t="shared" si="14"/>
        <v>0</v>
      </c>
      <c r="O65" s="804">
        <f t="shared" si="14"/>
        <v>25008</v>
      </c>
      <c r="P65" s="804">
        <f t="shared" si="14"/>
        <v>1999001</v>
      </c>
      <c r="Q65" s="804">
        <f t="shared" si="14"/>
        <v>0</v>
      </c>
      <c r="R65" s="804">
        <f t="shared" si="14"/>
        <v>203566889</v>
      </c>
      <c r="S65" s="761">
        <f t="shared" si="14"/>
        <v>264247845</v>
      </c>
      <c r="T65" s="766">
        <f t="shared" si="2"/>
        <v>0.16135520431431447</v>
      </c>
      <c r="U65" s="767"/>
    </row>
    <row r="66" spans="1:21" s="447" customFormat="1" ht="32.25" customHeight="1">
      <c r="A66" s="709" t="s">
        <v>737</v>
      </c>
      <c r="B66" s="759" t="s">
        <v>800</v>
      </c>
      <c r="C66" s="756">
        <f t="shared" si="3"/>
        <v>3772155</v>
      </c>
      <c r="D66" s="833">
        <v>3648490</v>
      </c>
      <c r="E66" s="834">
        <v>123665</v>
      </c>
      <c r="F66" s="834"/>
      <c r="G66" s="834">
        <f>'[12]03'!C70+'[12]04'!C70</f>
        <v>0</v>
      </c>
      <c r="H66" s="804">
        <f t="shared" si="4"/>
        <v>3772155</v>
      </c>
      <c r="I66" s="804">
        <f t="shared" si="5"/>
        <v>1264017</v>
      </c>
      <c r="J66" s="834">
        <v>36245</v>
      </c>
      <c r="K66" s="834">
        <v>40000</v>
      </c>
      <c r="L66" s="834"/>
      <c r="M66" s="805">
        <f t="shared" si="6"/>
        <v>1187772</v>
      </c>
      <c r="N66" s="835"/>
      <c r="O66" s="835"/>
      <c r="P66" s="835"/>
      <c r="Q66" s="835"/>
      <c r="R66" s="834">
        <v>2508138</v>
      </c>
      <c r="S66" s="756">
        <f t="shared" si="7"/>
        <v>3695910</v>
      </c>
      <c r="T66" s="766">
        <f t="shared" si="2"/>
        <v>0.06031960013196025</v>
      </c>
      <c r="U66" s="767"/>
    </row>
    <row r="67" spans="1:21" s="447" customFormat="1" ht="32.25" customHeight="1">
      <c r="A67" s="709" t="s">
        <v>738</v>
      </c>
      <c r="B67" s="759" t="s">
        <v>799</v>
      </c>
      <c r="C67" s="756">
        <f t="shared" si="3"/>
        <v>4187805</v>
      </c>
      <c r="D67" s="833">
        <v>3175312</v>
      </c>
      <c r="E67" s="827">
        <v>1012493</v>
      </c>
      <c r="F67" s="827"/>
      <c r="G67" s="834"/>
      <c r="H67" s="804">
        <f t="shared" si="4"/>
        <v>4187805</v>
      </c>
      <c r="I67" s="804">
        <f t="shared" si="5"/>
        <v>3537396</v>
      </c>
      <c r="J67" s="827">
        <v>365790</v>
      </c>
      <c r="K67" s="827">
        <v>1</v>
      </c>
      <c r="L67" s="827">
        <v>0</v>
      </c>
      <c r="M67" s="805">
        <f t="shared" si="6"/>
        <v>3148005</v>
      </c>
      <c r="N67" s="827">
        <v>0</v>
      </c>
      <c r="O67" s="827">
        <v>23600</v>
      </c>
      <c r="P67" s="827"/>
      <c r="Q67" s="827"/>
      <c r="R67" s="827">
        <v>650409</v>
      </c>
      <c r="S67" s="756">
        <f t="shared" si="7"/>
        <v>3822014</v>
      </c>
      <c r="T67" s="766">
        <f t="shared" si="2"/>
        <v>0.1034068563429144</v>
      </c>
      <c r="U67" s="767"/>
    </row>
    <row r="68" spans="1:21" s="447" customFormat="1" ht="32.25" customHeight="1">
      <c r="A68" s="709" t="s">
        <v>741</v>
      </c>
      <c r="B68" s="763" t="s">
        <v>739</v>
      </c>
      <c r="C68" s="756">
        <f t="shared" si="3"/>
        <v>219249841</v>
      </c>
      <c r="D68" s="833">
        <v>214036594</v>
      </c>
      <c r="E68" s="827">
        <v>5213247</v>
      </c>
      <c r="F68" s="827">
        <v>111300</v>
      </c>
      <c r="G68" s="834"/>
      <c r="H68" s="804">
        <f t="shared" si="4"/>
        <v>219138541</v>
      </c>
      <c r="I68" s="804">
        <f t="shared" si="5"/>
        <v>35328962</v>
      </c>
      <c r="J68" s="827">
        <v>8835265</v>
      </c>
      <c r="K68" s="827">
        <v>680271</v>
      </c>
      <c r="L68" s="827">
        <v>0</v>
      </c>
      <c r="M68" s="805">
        <f t="shared" si="6"/>
        <v>23866772</v>
      </c>
      <c r="N68" s="827"/>
      <c r="O68" s="827">
        <v>1408</v>
      </c>
      <c r="P68" s="827">
        <v>1945246</v>
      </c>
      <c r="Q68" s="827"/>
      <c r="R68" s="827">
        <v>183809579</v>
      </c>
      <c r="S68" s="756">
        <f t="shared" si="7"/>
        <v>209623005</v>
      </c>
      <c r="T68" s="766">
        <f t="shared" si="2"/>
        <v>0.26934094469008174</v>
      </c>
      <c r="U68" s="767"/>
    </row>
    <row r="69" spans="1:21" s="447" customFormat="1" ht="32.25" customHeight="1">
      <c r="A69" s="709" t="s">
        <v>797</v>
      </c>
      <c r="B69" s="763" t="s">
        <v>740</v>
      </c>
      <c r="C69" s="756">
        <f t="shared" si="3"/>
        <v>17369611</v>
      </c>
      <c r="D69" s="833">
        <v>15219829</v>
      </c>
      <c r="E69" s="827">
        <v>2149782</v>
      </c>
      <c r="F69" s="827">
        <v>67299</v>
      </c>
      <c r="G69" s="834"/>
      <c r="H69" s="804">
        <f t="shared" si="4"/>
        <v>17302312</v>
      </c>
      <c r="I69" s="804">
        <f t="shared" si="5"/>
        <v>5546887</v>
      </c>
      <c r="J69" s="827">
        <v>532615</v>
      </c>
      <c r="K69" s="827">
        <v>1</v>
      </c>
      <c r="L69" s="827">
        <v>0</v>
      </c>
      <c r="M69" s="805">
        <f t="shared" si="6"/>
        <v>5014271</v>
      </c>
      <c r="N69" s="827"/>
      <c r="O69" s="827"/>
      <c r="P69" s="827"/>
      <c r="Q69" s="827"/>
      <c r="R69" s="827">
        <v>11755425</v>
      </c>
      <c r="S69" s="756">
        <f t="shared" si="7"/>
        <v>16769696</v>
      </c>
      <c r="T69" s="766">
        <f t="shared" si="2"/>
        <v>0.09602070494675662</v>
      </c>
      <c r="U69" s="767"/>
    </row>
    <row r="70" spans="1:21" s="447" customFormat="1" ht="32.25" customHeight="1">
      <c r="A70" s="709" t="s">
        <v>798</v>
      </c>
      <c r="B70" s="763" t="s">
        <v>742</v>
      </c>
      <c r="C70" s="756">
        <f t="shared" si="3"/>
        <v>31532224</v>
      </c>
      <c r="D70" s="833">
        <v>25310268</v>
      </c>
      <c r="E70" s="827">
        <v>6221956</v>
      </c>
      <c r="F70" s="827">
        <v>10180</v>
      </c>
      <c r="G70" s="834"/>
      <c r="H70" s="804">
        <f t="shared" si="4"/>
        <v>31522044</v>
      </c>
      <c r="I70" s="804">
        <f t="shared" si="5"/>
        <v>26678706</v>
      </c>
      <c r="J70" s="827">
        <v>394790</v>
      </c>
      <c r="K70" s="827">
        <v>761905</v>
      </c>
      <c r="L70" s="827">
        <v>28129</v>
      </c>
      <c r="M70" s="805">
        <f t="shared" si="6"/>
        <v>25440127</v>
      </c>
      <c r="N70" s="827"/>
      <c r="O70" s="827"/>
      <c r="P70" s="827">
        <v>53755</v>
      </c>
      <c r="Q70" s="827"/>
      <c r="R70" s="827">
        <v>4843338</v>
      </c>
      <c r="S70" s="756">
        <f t="shared" si="7"/>
        <v>30337220</v>
      </c>
      <c r="T70" s="766">
        <f t="shared" si="2"/>
        <v>0.04441084961167157</v>
      </c>
      <c r="U70" s="767"/>
    </row>
    <row r="71" spans="1:21" s="447" customFormat="1" ht="32.25" customHeight="1">
      <c r="A71" s="711" t="s">
        <v>76</v>
      </c>
      <c r="B71" s="712" t="s">
        <v>743</v>
      </c>
      <c r="C71" s="756">
        <f t="shared" si="3"/>
        <v>5812153</v>
      </c>
      <c r="D71" s="804">
        <f>D72+D73+D74</f>
        <v>1826957</v>
      </c>
      <c r="E71" s="804">
        <f aca="true" t="shared" si="15" ref="E71:S71">E72+E73+E74</f>
        <v>3985196</v>
      </c>
      <c r="F71" s="804">
        <f t="shared" si="15"/>
        <v>0</v>
      </c>
      <c r="G71" s="804">
        <f t="shared" si="15"/>
        <v>0</v>
      </c>
      <c r="H71" s="804">
        <f t="shared" si="15"/>
        <v>5812153</v>
      </c>
      <c r="I71" s="804">
        <f t="shared" si="15"/>
        <v>5299056</v>
      </c>
      <c r="J71" s="804">
        <f t="shared" si="15"/>
        <v>494524</v>
      </c>
      <c r="K71" s="804">
        <f t="shared" si="15"/>
        <v>14671</v>
      </c>
      <c r="L71" s="804">
        <f t="shared" si="15"/>
        <v>0</v>
      </c>
      <c r="M71" s="804">
        <f t="shared" si="15"/>
        <v>4789861</v>
      </c>
      <c r="N71" s="804">
        <f t="shared" si="15"/>
        <v>0</v>
      </c>
      <c r="O71" s="804">
        <f t="shared" si="15"/>
        <v>0</v>
      </c>
      <c r="P71" s="804">
        <f t="shared" si="15"/>
        <v>0</v>
      </c>
      <c r="Q71" s="804">
        <f t="shared" si="15"/>
        <v>0</v>
      </c>
      <c r="R71" s="804">
        <f t="shared" si="15"/>
        <v>513097</v>
      </c>
      <c r="S71" s="756">
        <f t="shared" si="15"/>
        <v>5302958</v>
      </c>
      <c r="T71" s="766">
        <f t="shared" si="2"/>
        <v>0.09609164349272777</v>
      </c>
      <c r="U71" s="767"/>
    </row>
    <row r="72" spans="1:21" s="447" customFormat="1" ht="32.25" customHeight="1">
      <c r="A72" s="709" t="s">
        <v>744</v>
      </c>
      <c r="B72" s="727" t="s">
        <v>745</v>
      </c>
      <c r="C72" s="756">
        <f t="shared" si="3"/>
        <v>2928260</v>
      </c>
      <c r="D72" s="802">
        <v>1018984</v>
      </c>
      <c r="E72" s="802">
        <v>1909276</v>
      </c>
      <c r="F72" s="802"/>
      <c r="G72" s="802"/>
      <c r="H72" s="804">
        <f t="shared" si="4"/>
        <v>2928260</v>
      </c>
      <c r="I72" s="804">
        <f t="shared" si="5"/>
        <v>2547407</v>
      </c>
      <c r="J72" s="802">
        <v>149192</v>
      </c>
      <c r="K72" s="802"/>
      <c r="L72" s="802"/>
      <c r="M72" s="805">
        <f t="shared" si="6"/>
        <v>2398215</v>
      </c>
      <c r="N72" s="802"/>
      <c r="O72" s="802"/>
      <c r="P72" s="802"/>
      <c r="Q72" s="805"/>
      <c r="R72" s="805">
        <v>380853</v>
      </c>
      <c r="S72" s="756">
        <f t="shared" si="7"/>
        <v>2779068</v>
      </c>
      <c r="T72" s="766">
        <f t="shared" si="2"/>
        <v>0.05856622047438827</v>
      </c>
      <c r="U72" s="767"/>
    </row>
    <row r="73" spans="1:21" s="447" customFormat="1" ht="32.25" customHeight="1">
      <c r="A73" s="709" t="s">
        <v>746</v>
      </c>
      <c r="B73" s="727" t="s">
        <v>747</v>
      </c>
      <c r="C73" s="756">
        <f t="shared" si="3"/>
        <v>2883893</v>
      </c>
      <c r="D73" s="802">
        <v>807973</v>
      </c>
      <c r="E73" s="802">
        <v>2075920</v>
      </c>
      <c r="F73" s="802"/>
      <c r="G73" s="802"/>
      <c r="H73" s="804">
        <f t="shared" si="4"/>
        <v>2883893</v>
      </c>
      <c r="I73" s="804">
        <f t="shared" si="5"/>
        <v>2751649</v>
      </c>
      <c r="J73" s="802">
        <v>345332</v>
      </c>
      <c r="K73" s="802">
        <v>14671</v>
      </c>
      <c r="L73" s="802"/>
      <c r="M73" s="805">
        <f t="shared" si="6"/>
        <v>2391646</v>
      </c>
      <c r="N73" s="802"/>
      <c r="O73" s="802"/>
      <c r="P73" s="802"/>
      <c r="Q73" s="805"/>
      <c r="R73" s="805">
        <v>132244</v>
      </c>
      <c r="S73" s="756">
        <f t="shared" si="7"/>
        <v>2523890</v>
      </c>
      <c r="T73" s="766">
        <f aca="true" t="shared" si="16" ref="T73:T97">(J73+K73+L73)/I73</f>
        <v>0.1308317303551434</v>
      </c>
      <c r="U73" s="767"/>
    </row>
    <row r="74" spans="1:21" s="447" customFormat="1" ht="32.25" customHeight="1">
      <c r="A74" s="709"/>
      <c r="B74" s="727"/>
      <c r="C74" s="756">
        <f t="shared" si="3"/>
        <v>0</v>
      </c>
      <c r="D74" s="802"/>
      <c r="E74" s="802"/>
      <c r="F74" s="802"/>
      <c r="G74" s="802"/>
      <c r="H74" s="804">
        <f t="shared" si="4"/>
        <v>0</v>
      </c>
      <c r="I74" s="804">
        <f t="shared" si="5"/>
        <v>0</v>
      </c>
      <c r="J74" s="802"/>
      <c r="K74" s="802"/>
      <c r="L74" s="802"/>
      <c r="M74" s="805">
        <f t="shared" si="6"/>
        <v>0</v>
      </c>
      <c r="N74" s="802"/>
      <c r="O74" s="802"/>
      <c r="P74" s="802"/>
      <c r="Q74" s="805"/>
      <c r="R74" s="805"/>
      <c r="S74" s="756">
        <f t="shared" si="7"/>
        <v>0</v>
      </c>
      <c r="T74" s="766"/>
      <c r="U74" s="767"/>
    </row>
    <row r="75" spans="1:21" s="447" customFormat="1" ht="32.25" customHeight="1">
      <c r="A75" s="711" t="s">
        <v>77</v>
      </c>
      <c r="B75" s="725" t="s">
        <v>748</v>
      </c>
      <c r="C75" s="756">
        <f t="shared" si="3"/>
        <v>105077794</v>
      </c>
      <c r="D75" s="804">
        <f aca="true" t="shared" si="17" ref="D75:J75">D76+D77+D78+D79+D80+D81</f>
        <v>74312766</v>
      </c>
      <c r="E75" s="804">
        <f t="shared" si="17"/>
        <v>30765028</v>
      </c>
      <c r="F75" s="804">
        <f t="shared" si="17"/>
        <v>662340</v>
      </c>
      <c r="G75" s="804">
        <f t="shared" si="17"/>
        <v>0</v>
      </c>
      <c r="H75" s="804">
        <f t="shared" si="17"/>
        <v>104415454</v>
      </c>
      <c r="I75" s="804">
        <f t="shared" si="17"/>
        <v>59980759</v>
      </c>
      <c r="J75" s="804">
        <f t="shared" si="17"/>
        <v>9433538</v>
      </c>
      <c r="K75" s="804">
        <f aca="true" t="shared" si="18" ref="K75:S75">K76+K77+K78+K79+K80+K81</f>
        <v>7300519</v>
      </c>
      <c r="L75" s="804">
        <f t="shared" si="18"/>
        <v>1648</v>
      </c>
      <c r="M75" s="804">
        <f t="shared" si="18"/>
        <v>41982076</v>
      </c>
      <c r="N75" s="804">
        <f t="shared" si="18"/>
        <v>1247437</v>
      </c>
      <c r="O75" s="804">
        <f t="shared" si="18"/>
        <v>15541</v>
      </c>
      <c r="P75" s="804">
        <f t="shared" si="18"/>
        <v>0</v>
      </c>
      <c r="Q75" s="804">
        <f t="shared" si="18"/>
        <v>0</v>
      </c>
      <c r="R75" s="804">
        <f t="shared" si="18"/>
        <v>44434695</v>
      </c>
      <c r="S75" s="761">
        <f t="shared" si="18"/>
        <v>87679749</v>
      </c>
      <c r="T75" s="766">
        <f t="shared" si="16"/>
        <v>0.27901789305467106</v>
      </c>
      <c r="U75" s="767"/>
    </row>
    <row r="76" spans="1:21" s="447" customFormat="1" ht="32.25" customHeight="1">
      <c r="A76" s="709" t="s">
        <v>749</v>
      </c>
      <c r="B76" s="728" t="s">
        <v>750</v>
      </c>
      <c r="C76" s="756">
        <f t="shared" si="3"/>
        <v>106652</v>
      </c>
      <c r="D76" s="835">
        <v>0</v>
      </c>
      <c r="E76" s="835">
        <v>106652</v>
      </c>
      <c r="F76" s="835">
        <v>0</v>
      </c>
      <c r="G76" s="835">
        <v>0</v>
      </c>
      <c r="H76" s="804">
        <f t="shared" si="4"/>
        <v>106652</v>
      </c>
      <c r="I76" s="804">
        <f t="shared" si="5"/>
        <v>106652</v>
      </c>
      <c r="J76" s="835">
        <v>106551</v>
      </c>
      <c r="K76" s="835">
        <v>0</v>
      </c>
      <c r="L76" s="835">
        <v>0</v>
      </c>
      <c r="M76" s="805">
        <f t="shared" si="6"/>
        <v>101</v>
      </c>
      <c r="N76" s="835">
        <v>0</v>
      </c>
      <c r="O76" s="835">
        <v>0</v>
      </c>
      <c r="P76" s="835">
        <v>0</v>
      </c>
      <c r="Q76" s="835">
        <v>0</v>
      </c>
      <c r="R76" s="835">
        <v>0</v>
      </c>
      <c r="S76" s="756">
        <f t="shared" si="7"/>
        <v>101</v>
      </c>
      <c r="T76" s="766">
        <f t="shared" si="16"/>
        <v>0.9990529947867832</v>
      </c>
      <c r="U76" s="767"/>
    </row>
    <row r="77" spans="1:21" s="447" customFormat="1" ht="32.25" customHeight="1">
      <c r="A77" s="709" t="s">
        <v>751</v>
      </c>
      <c r="B77" s="728" t="s">
        <v>752</v>
      </c>
      <c r="C77" s="756">
        <f t="shared" si="3"/>
        <v>58186402</v>
      </c>
      <c r="D77" s="835">
        <v>39170611</v>
      </c>
      <c r="E77" s="835">
        <v>19015791</v>
      </c>
      <c r="F77" s="835">
        <v>0</v>
      </c>
      <c r="G77" s="835">
        <v>0</v>
      </c>
      <c r="H77" s="804">
        <f t="shared" si="4"/>
        <v>58186402</v>
      </c>
      <c r="I77" s="804">
        <f t="shared" si="5"/>
        <v>26119895</v>
      </c>
      <c r="J77" s="835">
        <v>6138433</v>
      </c>
      <c r="K77" s="835">
        <v>2149594</v>
      </c>
      <c r="L77" s="835">
        <v>0</v>
      </c>
      <c r="M77" s="805">
        <f t="shared" si="6"/>
        <v>16569890</v>
      </c>
      <c r="N77" s="835">
        <v>1246437</v>
      </c>
      <c r="O77" s="835">
        <v>15541</v>
      </c>
      <c r="P77" s="835">
        <v>0</v>
      </c>
      <c r="Q77" s="835">
        <v>0</v>
      </c>
      <c r="R77" s="835">
        <v>32066507</v>
      </c>
      <c r="S77" s="756">
        <f t="shared" si="7"/>
        <v>49898375</v>
      </c>
      <c r="T77" s="766">
        <f t="shared" si="16"/>
        <v>0.3173070565559318</v>
      </c>
      <c r="U77" s="767"/>
    </row>
    <row r="78" spans="1:21" s="447" customFormat="1" ht="32.25" customHeight="1">
      <c r="A78" s="709" t="s">
        <v>753</v>
      </c>
      <c r="B78" s="728" t="s">
        <v>754</v>
      </c>
      <c r="C78" s="756">
        <f t="shared" si="3"/>
        <v>11362923</v>
      </c>
      <c r="D78" s="835">
        <v>10693454</v>
      </c>
      <c r="E78" s="835">
        <v>669469</v>
      </c>
      <c r="F78" s="835">
        <v>0</v>
      </c>
      <c r="G78" s="835">
        <v>0</v>
      </c>
      <c r="H78" s="804">
        <f t="shared" si="4"/>
        <v>11362923</v>
      </c>
      <c r="I78" s="804">
        <f t="shared" si="5"/>
        <v>8877442</v>
      </c>
      <c r="J78" s="835">
        <v>372734</v>
      </c>
      <c r="K78" s="835">
        <v>225013</v>
      </c>
      <c r="L78" s="835">
        <v>1648</v>
      </c>
      <c r="M78" s="805">
        <f t="shared" si="6"/>
        <v>8278047</v>
      </c>
      <c r="N78" s="835">
        <v>0</v>
      </c>
      <c r="O78" s="835">
        <v>0</v>
      </c>
      <c r="P78" s="835">
        <v>0</v>
      </c>
      <c r="Q78" s="835">
        <v>0</v>
      </c>
      <c r="R78" s="835">
        <v>2485481</v>
      </c>
      <c r="S78" s="756">
        <f t="shared" si="7"/>
        <v>10763528</v>
      </c>
      <c r="T78" s="766">
        <f t="shared" si="16"/>
        <v>0.0675188866342354</v>
      </c>
      <c r="U78" s="767"/>
    </row>
    <row r="79" spans="1:21" s="447" customFormat="1" ht="32.25" customHeight="1">
      <c r="A79" s="709" t="s">
        <v>755</v>
      </c>
      <c r="B79" s="728" t="s">
        <v>756</v>
      </c>
      <c r="C79" s="756">
        <f t="shared" si="3"/>
        <v>15592454</v>
      </c>
      <c r="D79" s="835">
        <v>13049124</v>
      </c>
      <c r="E79" s="835">
        <v>2543330</v>
      </c>
      <c r="F79" s="835">
        <v>0</v>
      </c>
      <c r="G79" s="835">
        <v>0</v>
      </c>
      <c r="H79" s="804">
        <f t="shared" si="4"/>
        <v>15592454</v>
      </c>
      <c r="I79" s="804">
        <f t="shared" si="5"/>
        <v>9250910</v>
      </c>
      <c r="J79" s="835">
        <v>321635</v>
      </c>
      <c r="K79" s="835">
        <v>144508</v>
      </c>
      <c r="L79" s="835">
        <v>0</v>
      </c>
      <c r="M79" s="805">
        <f t="shared" si="6"/>
        <v>8783767</v>
      </c>
      <c r="N79" s="835">
        <v>1000</v>
      </c>
      <c r="O79" s="835">
        <v>0</v>
      </c>
      <c r="P79" s="835">
        <v>0</v>
      </c>
      <c r="Q79" s="835">
        <v>0</v>
      </c>
      <c r="R79" s="835">
        <v>6341544</v>
      </c>
      <c r="S79" s="756">
        <f t="shared" si="7"/>
        <v>15126311</v>
      </c>
      <c r="T79" s="766">
        <f t="shared" si="16"/>
        <v>0.05038888066147006</v>
      </c>
      <c r="U79" s="767"/>
    </row>
    <row r="80" spans="1:21" s="447" customFormat="1" ht="32.25" customHeight="1">
      <c r="A80" s="709" t="s">
        <v>757</v>
      </c>
      <c r="B80" s="728" t="s">
        <v>758</v>
      </c>
      <c r="C80" s="756">
        <f t="shared" si="3"/>
        <v>19804785</v>
      </c>
      <c r="D80" s="835">
        <v>11381502</v>
      </c>
      <c r="E80" s="835">
        <v>8423283</v>
      </c>
      <c r="F80" s="835">
        <v>662340</v>
      </c>
      <c r="G80" s="835">
        <v>0</v>
      </c>
      <c r="H80" s="804">
        <f t="shared" si="4"/>
        <v>19142445</v>
      </c>
      <c r="I80" s="804">
        <f t="shared" si="5"/>
        <v>15619357</v>
      </c>
      <c r="J80" s="835">
        <v>2487682</v>
      </c>
      <c r="K80" s="835">
        <v>4781404</v>
      </c>
      <c r="L80" s="835">
        <v>0</v>
      </c>
      <c r="M80" s="805">
        <f t="shared" si="6"/>
        <v>8350271</v>
      </c>
      <c r="N80" s="835">
        <v>0</v>
      </c>
      <c r="O80" s="835"/>
      <c r="P80" s="835">
        <v>0</v>
      </c>
      <c r="Q80" s="835">
        <v>0</v>
      </c>
      <c r="R80" s="835">
        <v>3523088</v>
      </c>
      <c r="S80" s="756">
        <f t="shared" si="7"/>
        <v>11873359</v>
      </c>
      <c r="T80" s="766">
        <f t="shared" si="16"/>
        <v>0.4653895803777326</v>
      </c>
      <c r="U80" s="767"/>
    </row>
    <row r="81" spans="1:21" s="447" customFormat="1" ht="32.25" customHeight="1">
      <c r="A81" s="709" t="s">
        <v>801</v>
      </c>
      <c r="B81" s="728" t="s">
        <v>693</v>
      </c>
      <c r="C81" s="756">
        <f t="shared" si="3"/>
        <v>24578</v>
      </c>
      <c r="D81" s="835">
        <v>18075</v>
      </c>
      <c r="E81" s="835">
        <v>6503</v>
      </c>
      <c r="F81" s="835">
        <v>0</v>
      </c>
      <c r="G81" s="835">
        <v>0</v>
      </c>
      <c r="H81" s="804">
        <f t="shared" si="4"/>
        <v>24578</v>
      </c>
      <c r="I81" s="804">
        <f t="shared" si="5"/>
        <v>6503</v>
      </c>
      <c r="J81" s="835">
        <v>6503</v>
      </c>
      <c r="K81" s="835">
        <v>0</v>
      </c>
      <c r="L81" s="835">
        <v>0</v>
      </c>
      <c r="M81" s="805">
        <f t="shared" si="6"/>
        <v>0</v>
      </c>
      <c r="N81" s="835">
        <v>0</v>
      </c>
      <c r="O81" s="835">
        <v>0</v>
      </c>
      <c r="P81" s="835">
        <v>0</v>
      </c>
      <c r="Q81" s="835">
        <v>0</v>
      </c>
      <c r="R81" s="835">
        <v>18075</v>
      </c>
      <c r="S81" s="756">
        <f t="shared" si="7"/>
        <v>18075</v>
      </c>
      <c r="T81" s="766">
        <f t="shared" si="16"/>
        <v>1</v>
      </c>
      <c r="U81" s="767"/>
    </row>
    <row r="82" spans="1:21" s="447" customFormat="1" ht="32.25" customHeight="1">
      <c r="A82" s="711" t="s">
        <v>78</v>
      </c>
      <c r="B82" s="725" t="s">
        <v>759</v>
      </c>
      <c r="C82" s="756">
        <f t="shared" si="3"/>
        <v>43053894</v>
      </c>
      <c r="D82" s="804">
        <f>D83+D84+D85+D86</f>
        <v>29895379</v>
      </c>
      <c r="E82" s="804">
        <f aca="true" t="shared" si="19" ref="E82:R82">E83+E84+E85+E86</f>
        <v>13158515</v>
      </c>
      <c r="F82" s="804">
        <f t="shared" si="19"/>
        <v>1688419</v>
      </c>
      <c r="G82" s="804">
        <f t="shared" si="19"/>
        <v>0</v>
      </c>
      <c r="H82" s="804">
        <f t="shared" si="4"/>
        <v>41365475</v>
      </c>
      <c r="I82" s="804">
        <f t="shared" si="5"/>
        <v>28851194</v>
      </c>
      <c r="J82" s="804">
        <f t="shared" si="19"/>
        <v>2877047</v>
      </c>
      <c r="K82" s="804">
        <f t="shared" si="19"/>
        <v>1366672</v>
      </c>
      <c r="L82" s="804">
        <f t="shared" si="19"/>
        <v>0</v>
      </c>
      <c r="M82" s="836">
        <f t="shared" si="6"/>
        <v>23760873</v>
      </c>
      <c r="N82" s="804">
        <f t="shared" si="19"/>
        <v>347701</v>
      </c>
      <c r="O82" s="804">
        <f t="shared" si="19"/>
        <v>498901</v>
      </c>
      <c r="P82" s="804">
        <f t="shared" si="19"/>
        <v>0</v>
      </c>
      <c r="Q82" s="804">
        <f t="shared" si="19"/>
        <v>0</v>
      </c>
      <c r="R82" s="804">
        <f t="shared" si="19"/>
        <v>12514281</v>
      </c>
      <c r="S82" s="756">
        <f t="shared" si="7"/>
        <v>37121756</v>
      </c>
      <c r="T82" s="766">
        <f t="shared" si="16"/>
        <v>0.14708989166964806</v>
      </c>
      <c r="U82" s="767"/>
    </row>
    <row r="83" spans="1:21" s="447" customFormat="1" ht="32.25" customHeight="1">
      <c r="A83" s="709" t="s">
        <v>760</v>
      </c>
      <c r="B83" s="729" t="s">
        <v>761</v>
      </c>
      <c r="C83" s="756">
        <f t="shared" si="3"/>
        <v>69422</v>
      </c>
      <c r="D83" s="828">
        <v>0</v>
      </c>
      <c r="E83" s="828">
        <v>69422</v>
      </c>
      <c r="F83" s="828">
        <v>0</v>
      </c>
      <c r="G83" s="828">
        <v>0</v>
      </c>
      <c r="H83" s="804">
        <f t="shared" si="4"/>
        <v>69422</v>
      </c>
      <c r="I83" s="804">
        <f t="shared" si="5"/>
        <v>69422</v>
      </c>
      <c r="J83" s="828">
        <v>69422</v>
      </c>
      <c r="K83" s="828">
        <v>0</v>
      </c>
      <c r="L83" s="828">
        <v>0</v>
      </c>
      <c r="M83" s="805">
        <f t="shared" si="6"/>
        <v>0</v>
      </c>
      <c r="N83" s="828">
        <v>0</v>
      </c>
      <c r="O83" s="828">
        <v>0</v>
      </c>
      <c r="P83" s="828">
        <v>0</v>
      </c>
      <c r="Q83" s="829">
        <v>0</v>
      </c>
      <c r="R83" s="830">
        <v>0</v>
      </c>
      <c r="S83" s="756">
        <f t="shared" si="7"/>
        <v>0</v>
      </c>
      <c r="T83" s="766">
        <f t="shared" si="16"/>
        <v>1</v>
      </c>
      <c r="U83" s="767"/>
    </row>
    <row r="84" spans="1:21" s="447" customFormat="1" ht="32.25" customHeight="1">
      <c r="A84" s="709" t="s">
        <v>762</v>
      </c>
      <c r="B84" s="729" t="s">
        <v>763</v>
      </c>
      <c r="C84" s="756">
        <f t="shared" si="3"/>
        <v>7206784</v>
      </c>
      <c r="D84" s="828">
        <v>6601253</v>
      </c>
      <c r="E84" s="828">
        <v>605531</v>
      </c>
      <c r="F84" s="828">
        <v>0</v>
      </c>
      <c r="G84" s="828">
        <v>0</v>
      </c>
      <c r="H84" s="804">
        <f aca="true" t="shared" si="20" ref="H84:H97">C84-F84</f>
        <v>7206784</v>
      </c>
      <c r="I84" s="804">
        <f t="shared" si="5"/>
        <v>5556580</v>
      </c>
      <c r="J84" s="828">
        <v>538202</v>
      </c>
      <c r="K84" s="828">
        <v>0</v>
      </c>
      <c r="L84" s="828">
        <v>0</v>
      </c>
      <c r="M84" s="805">
        <f t="shared" si="6"/>
        <v>4767994</v>
      </c>
      <c r="N84" s="828">
        <v>124687</v>
      </c>
      <c r="O84" s="828">
        <v>125697</v>
      </c>
      <c r="P84" s="828">
        <v>0</v>
      </c>
      <c r="Q84" s="829">
        <v>0</v>
      </c>
      <c r="R84" s="830">
        <v>1650204</v>
      </c>
      <c r="S84" s="756">
        <f t="shared" si="7"/>
        <v>6668582</v>
      </c>
      <c r="T84" s="766">
        <f t="shared" si="16"/>
        <v>0.09685849929273042</v>
      </c>
      <c r="U84" s="767"/>
    </row>
    <row r="85" spans="1:21" s="447" customFormat="1" ht="32.25" customHeight="1">
      <c r="A85" s="709" t="s">
        <v>764</v>
      </c>
      <c r="B85" s="729" t="s">
        <v>706</v>
      </c>
      <c r="C85" s="756">
        <f t="shared" si="3"/>
        <v>13239167</v>
      </c>
      <c r="D85" s="828">
        <v>8890833</v>
      </c>
      <c r="E85" s="828">
        <v>4348334</v>
      </c>
      <c r="F85" s="828">
        <v>1667658</v>
      </c>
      <c r="G85" s="828"/>
      <c r="H85" s="804">
        <f t="shared" si="20"/>
        <v>11571509</v>
      </c>
      <c r="I85" s="804">
        <f t="shared" si="5"/>
        <v>10575503</v>
      </c>
      <c r="J85" s="828">
        <v>1111105</v>
      </c>
      <c r="K85" s="828">
        <v>456509</v>
      </c>
      <c r="L85" s="828"/>
      <c r="M85" s="805">
        <f t="shared" si="6"/>
        <v>9007889</v>
      </c>
      <c r="N85" s="828"/>
      <c r="O85" s="828"/>
      <c r="P85" s="828"/>
      <c r="Q85" s="829"/>
      <c r="R85" s="830">
        <v>996006</v>
      </c>
      <c r="S85" s="756">
        <f t="shared" si="7"/>
        <v>10003895</v>
      </c>
      <c r="T85" s="766">
        <f t="shared" si="16"/>
        <v>0.1482306799024122</v>
      </c>
      <c r="U85" s="767"/>
    </row>
    <row r="86" spans="1:21" s="447" customFormat="1" ht="32.25" customHeight="1">
      <c r="A86" s="709" t="s">
        <v>816</v>
      </c>
      <c r="B86" s="729" t="s">
        <v>765</v>
      </c>
      <c r="C86" s="756">
        <f t="shared" si="3"/>
        <v>22538521</v>
      </c>
      <c r="D86" s="828">
        <v>14403293</v>
      </c>
      <c r="E86" s="828">
        <v>8135228</v>
      </c>
      <c r="F86" s="828">
        <v>20761</v>
      </c>
      <c r="G86" s="828">
        <v>0</v>
      </c>
      <c r="H86" s="804">
        <f t="shared" si="20"/>
        <v>22517760</v>
      </c>
      <c r="I86" s="804">
        <f t="shared" si="5"/>
        <v>12649689</v>
      </c>
      <c r="J86" s="828">
        <v>1158318</v>
      </c>
      <c r="K86" s="828">
        <v>910163</v>
      </c>
      <c r="L86" s="828">
        <v>0</v>
      </c>
      <c r="M86" s="805">
        <f t="shared" si="6"/>
        <v>9984990</v>
      </c>
      <c r="N86" s="828">
        <v>223014</v>
      </c>
      <c r="O86" s="828">
        <v>373204</v>
      </c>
      <c r="P86" s="828">
        <v>0</v>
      </c>
      <c r="Q86" s="829">
        <v>0</v>
      </c>
      <c r="R86" s="830">
        <v>9868071</v>
      </c>
      <c r="S86" s="756">
        <f t="shared" si="7"/>
        <v>20449279</v>
      </c>
      <c r="T86" s="766">
        <f t="shared" si="16"/>
        <v>0.16352030472844037</v>
      </c>
      <c r="U86" s="767"/>
    </row>
    <row r="87" spans="1:21" s="447" customFormat="1" ht="32.25" customHeight="1">
      <c r="A87" s="711" t="s">
        <v>101</v>
      </c>
      <c r="B87" s="725" t="s">
        <v>766</v>
      </c>
      <c r="C87" s="756">
        <f t="shared" si="3"/>
        <v>35165781</v>
      </c>
      <c r="D87" s="804">
        <f>D88+D89+D90</f>
        <v>31710212</v>
      </c>
      <c r="E87" s="804">
        <f aca="true" t="shared" si="21" ref="E87:S87">E88+E89+E90</f>
        <v>3455569</v>
      </c>
      <c r="F87" s="804">
        <f t="shared" si="21"/>
        <v>0</v>
      </c>
      <c r="G87" s="804">
        <f t="shared" si="21"/>
        <v>0</v>
      </c>
      <c r="H87" s="804">
        <f t="shared" si="21"/>
        <v>35165781</v>
      </c>
      <c r="I87" s="804">
        <f t="shared" si="21"/>
        <v>33765509</v>
      </c>
      <c r="J87" s="804">
        <f t="shared" si="21"/>
        <v>724036</v>
      </c>
      <c r="K87" s="804">
        <f t="shared" si="21"/>
        <v>176338</v>
      </c>
      <c r="L87" s="804">
        <f t="shared" si="21"/>
        <v>0</v>
      </c>
      <c r="M87" s="804">
        <f t="shared" si="21"/>
        <v>32838485</v>
      </c>
      <c r="N87" s="804">
        <f t="shared" si="21"/>
        <v>0</v>
      </c>
      <c r="O87" s="804">
        <f t="shared" si="21"/>
        <v>0</v>
      </c>
      <c r="P87" s="804">
        <f t="shared" si="21"/>
        <v>0</v>
      </c>
      <c r="Q87" s="804">
        <f t="shared" si="21"/>
        <v>26650</v>
      </c>
      <c r="R87" s="804">
        <f t="shared" si="21"/>
        <v>1400272</v>
      </c>
      <c r="S87" s="756">
        <f t="shared" si="21"/>
        <v>34265407</v>
      </c>
      <c r="T87" s="766">
        <f t="shared" si="16"/>
        <v>0.02666549466202331</v>
      </c>
      <c r="U87" s="767"/>
    </row>
    <row r="88" spans="1:21" s="447" customFormat="1" ht="32.25" customHeight="1">
      <c r="A88" s="709" t="s">
        <v>767</v>
      </c>
      <c r="B88" s="719" t="s">
        <v>768</v>
      </c>
      <c r="C88" s="756">
        <f t="shared" si="3"/>
        <v>442918</v>
      </c>
      <c r="D88" s="837">
        <v>98867</v>
      </c>
      <c r="E88" s="837">
        <v>344051</v>
      </c>
      <c r="F88" s="837">
        <v>0</v>
      </c>
      <c r="G88" s="837">
        <v>0</v>
      </c>
      <c r="H88" s="804">
        <f t="shared" si="20"/>
        <v>442918</v>
      </c>
      <c r="I88" s="804">
        <f t="shared" si="5"/>
        <v>397518</v>
      </c>
      <c r="J88" s="837">
        <v>266951</v>
      </c>
      <c r="K88" s="837">
        <v>0</v>
      </c>
      <c r="L88" s="837">
        <v>0</v>
      </c>
      <c r="M88" s="806">
        <f t="shared" si="6"/>
        <v>103917</v>
      </c>
      <c r="N88" s="837">
        <v>0</v>
      </c>
      <c r="O88" s="837">
        <v>0</v>
      </c>
      <c r="P88" s="837">
        <v>0</v>
      </c>
      <c r="Q88" s="839">
        <v>26650</v>
      </c>
      <c r="R88" s="838">
        <v>45400</v>
      </c>
      <c r="S88" s="756">
        <f t="shared" si="7"/>
        <v>175967</v>
      </c>
      <c r="T88" s="766">
        <f t="shared" si="16"/>
        <v>0.671544433208056</v>
      </c>
      <c r="U88" s="767"/>
    </row>
    <row r="89" spans="1:21" s="447" customFormat="1" ht="32.25" customHeight="1">
      <c r="A89" s="709" t="s">
        <v>769</v>
      </c>
      <c r="B89" s="719" t="s">
        <v>770</v>
      </c>
      <c r="C89" s="756">
        <f t="shared" si="3"/>
        <v>6540288</v>
      </c>
      <c r="D89" s="837">
        <v>3627836</v>
      </c>
      <c r="E89" s="837">
        <v>2912452</v>
      </c>
      <c r="F89" s="837">
        <v>0</v>
      </c>
      <c r="G89" s="837">
        <v>0</v>
      </c>
      <c r="H89" s="804">
        <f t="shared" si="20"/>
        <v>6540288</v>
      </c>
      <c r="I89" s="804">
        <f t="shared" si="5"/>
        <v>5454901</v>
      </c>
      <c r="J89" s="837">
        <v>409384</v>
      </c>
      <c r="K89" s="837">
        <v>176338</v>
      </c>
      <c r="L89" s="837">
        <v>0</v>
      </c>
      <c r="M89" s="806">
        <f t="shared" si="6"/>
        <v>4869179</v>
      </c>
      <c r="N89" s="837">
        <v>0</v>
      </c>
      <c r="O89" s="837">
        <v>0</v>
      </c>
      <c r="P89" s="837">
        <v>0</v>
      </c>
      <c r="Q89" s="839">
        <v>0</v>
      </c>
      <c r="R89" s="838">
        <v>1085387</v>
      </c>
      <c r="S89" s="756">
        <f t="shared" si="7"/>
        <v>5954566</v>
      </c>
      <c r="T89" s="766">
        <f t="shared" si="16"/>
        <v>0.10737536758228976</v>
      </c>
      <c r="U89" s="767"/>
    </row>
    <row r="90" spans="1:21" s="447" customFormat="1" ht="32.25" customHeight="1">
      <c r="A90" s="709" t="s">
        <v>771</v>
      </c>
      <c r="B90" s="720" t="s">
        <v>772</v>
      </c>
      <c r="C90" s="756">
        <f t="shared" si="3"/>
        <v>28182575</v>
      </c>
      <c r="D90" s="838">
        <v>27983509</v>
      </c>
      <c r="E90" s="838">
        <v>199066</v>
      </c>
      <c r="F90" s="838">
        <v>0</v>
      </c>
      <c r="G90" s="838" t="s">
        <v>676</v>
      </c>
      <c r="H90" s="804">
        <f t="shared" si="20"/>
        <v>28182575</v>
      </c>
      <c r="I90" s="804">
        <f t="shared" si="5"/>
        <v>27913090</v>
      </c>
      <c r="J90" s="838">
        <v>47701</v>
      </c>
      <c r="K90" s="838">
        <v>0</v>
      </c>
      <c r="L90" s="838" t="s">
        <v>676</v>
      </c>
      <c r="M90" s="806">
        <f t="shared" si="6"/>
        <v>27865389</v>
      </c>
      <c r="N90" s="838">
        <v>0</v>
      </c>
      <c r="O90" s="838" t="s">
        <v>676</v>
      </c>
      <c r="P90" s="838" t="s">
        <v>676</v>
      </c>
      <c r="Q90" s="838" t="s">
        <v>676</v>
      </c>
      <c r="R90" s="838">
        <v>269485</v>
      </c>
      <c r="S90" s="756">
        <f t="shared" si="7"/>
        <v>28134874</v>
      </c>
      <c r="T90" s="766">
        <f t="shared" si="16"/>
        <v>0.0017089114820322653</v>
      </c>
      <c r="U90" s="767"/>
    </row>
    <row r="91" spans="1:21" s="447" customFormat="1" ht="32.25" customHeight="1">
      <c r="A91" s="711" t="s">
        <v>102</v>
      </c>
      <c r="B91" s="725" t="s">
        <v>773</v>
      </c>
      <c r="C91" s="756">
        <f t="shared" si="3"/>
        <v>28746582</v>
      </c>
      <c r="D91" s="804">
        <f>D92+D93+D94</f>
        <v>27417215</v>
      </c>
      <c r="E91" s="804">
        <f aca="true" t="shared" si="22" ref="E91:S91">E92+E93+E94</f>
        <v>1329367</v>
      </c>
      <c r="F91" s="804">
        <f t="shared" si="22"/>
        <v>448700</v>
      </c>
      <c r="G91" s="804">
        <f t="shared" si="22"/>
        <v>0</v>
      </c>
      <c r="H91" s="804">
        <f t="shared" si="22"/>
        <v>28297882</v>
      </c>
      <c r="I91" s="804">
        <f t="shared" si="22"/>
        <v>10999383</v>
      </c>
      <c r="J91" s="804">
        <f t="shared" si="22"/>
        <v>138594</v>
      </c>
      <c r="K91" s="804">
        <f t="shared" si="22"/>
        <v>408425</v>
      </c>
      <c r="L91" s="804">
        <f t="shared" si="22"/>
        <v>0</v>
      </c>
      <c r="M91" s="804">
        <f t="shared" si="22"/>
        <v>10452364</v>
      </c>
      <c r="N91" s="804">
        <f t="shared" si="22"/>
        <v>0</v>
      </c>
      <c r="O91" s="804">
        <f t="shared" si="22"/>
        <v>0</v>
      </c>
      <c r="P91" s="804">
        <f t="shared" si="22"/>
        <v>0</v>
      </c>
      <c r="Q91" s="804">
        <f t="shared" si="22"/>
        <v>0</v>
      </c>
      <c r="R91" s="804">
        <f t="shared" si="22"/>
        <v>17298499</v>
      </c>
      <c r="S91" s="756">
        <f t="shared" si="22"/>
        <v>27750863</v>
      </c>
      <c r="T91" s="766">
        <f t="shared" si="16"/>
        <v>0.049731789501283846</v>
      </c>
      <c r="U91" s="767"/>
    </row>
    <row r="92" spans="1:21" s="447" customFormat="1" ht="32.25" customHeight="1">
      <c r="A92" s="709" t="s">
        <v>774</v>
      </c>
      <c r="B92" s="713" t="s">
        <v>788</v>
      </c>
      <c r="C92" s="756">
        <f t="shared" si="3"/>
        <v>1912916</v>
      </c>
      <c r="D92" s="809">
        <v>1889500</v>
      </c>
      <c r="E92" s="809">
        <v>23416</v>
      </c>
      <c r="F92" s="809">
        <v>10200</v>
      </c>
      <c r="G92" s="809"/>
      <c r="H92" s="804">
        <f t="shared" si="20"/>
        <v>1902716</v>
      </c>
      <c r="I92" s="804">
        <f t="shared" si="5"/>
        <v>251060</v>
      </c>
      <c r="J92" s="809">
        <v>48244</v>
      </c>
      <c r="K92" s="809">
        <v>0</v>
      </c>
      <c r="L92" s="809"/>
      <c r="M92" s="805">
        <f t="shared" si="6"/>
        <v>202816</v>
      </c>
      <c r="N92" s="809">
        <v>0</v>
      </c>
      <c r="O92" s="809"/>
      <c r="P92" s="809"/>
      <c r="Q92" s="809"/>
      <c r="R92" s="809">
        <v>1651656</v>
      </c>
      <c r="S92" s="756">
        <f t="shared" si="7"/>
        <v>1854472</v>
      </c>
      <c r="T92" s="766">
        <f t="shared" si="16"/>
        <v>0.19216123635784274</v>
      </c>
      <c r="U92" s="767"/>
    </row>
    <row r="93" spans="1:21" s="447" customFormat="1" ht="32.25" customHeight="1">
      <c r="A93" s="709" t="s">
        <v>776</v>
      </c>
      <c r="B93" s="713" t="s">
        <v>777</v>
      </c>
      <c r="C93" s="756">
        <f t="shared" si="3"/>
        <v>18095216</v>
      </c>
      <c r="D93" s="809">
        <v>16854426</v>
      </c>
      <c r="E93" s="809">
        <v>1240790</v>
      </c>
      <c r="F93" s="809">
        <v>438500</v>
      </c>
      <c r="G93" s="809">
        <v>0</v>
      </c>
      <c r="H93" s="804">
        <f t="shared" si="20"/>
        <v>17656716</v>
      </c>
      <c r="I93" s="804">
        <f t="shared" si="5"/>
        <v>2679410</v>
      </c>
      <c r="J93" s="809">
        <v>52540</v>
      </c>
      <c r="K93" s="809">
        <v>128425</v>
      </c>
      <c r="L93" s="809">
        <v>0</v>
      </c>
      <c r="M93" s="805">
        <f t="shared" si="6"/>
        <v>2498445</v>
      </c>
      <c r="N93" s="809">
        <v>0</v>
      </c>
      <c r="O93" s="809">
        <v>0</v>
      </c>
      <c r="P93" s="809">
        <v>0</v>
      </c>
      <c r="Q93" s="809">
        <v>0</v>
      </c>
      <c r="R93" s="810">
        <v>14977306</v>
      </c>
      <c r="S93" s="756">
        <f t="shared" si="7"/>
        <v>17475751</v>
      </c>
      <c r="T93" s="766">
        <f t="shared" si="16"/>
        <v>0.06753912241874144</v>
      </c>
      <c r="U93" s="767"/>
    </row>
    <row r="94" spans="1:21" s="447" customFormat="1" ht="32.25" customHeight="1">
      <c r="A94" s="721" t="s">
        <v>778</v>
      </c>
      <c r="B94" s="713" t="s">
        <v>779</v>
      </c>
      <c r="C94" s="756">
        <f t="shared" si="3"/>
        <v>8738450</v>
      </c>
      <c r="D94" s="809">
        <v>8673289</v>
      </c>
      <c r="E94" s="809">
        <v>65161</v>
      </c>
      <c r="F94" s="809">
        <v>0</v>
      </c>
      <c r="G94" s="809">
        <v>0</v>
      </c>
      <c r="H94" s="804">
        <f t="shared" si="20"/>
        <v>8738450</v>
      </c>
      <c r="I94" s="804">
        <f t="shared" si="5"/>
        <v>8068913</v>
      </c>
      <c r="J94" s="809">
        <v>37810</v>
      </c>
      <c r="K94" s="809">
        <v>280000</v>
      </c>
      <c r="L94" s="809">
        <v>0</v>
      </c>
      <c r="M94" s="805">
        <f t="shared" si="6"/>
        <v>7751103</v>
      </c>
      <c r="N94" s="809">
        <v>0</v>
      </c>
      <c r="O94" s="809">
        <v>0</v>
      </c>
      <c r="P94" s="809">
        <v>0</v>
      </c>
      <c r="Q94" s="809">
        <v>0</v>
      </c>
      <c r="R94" s="810">
        <v>669537</v>
      </c>
      <c r="S94" s="756">
        <f t="shared" si="7"/>
        <v>8420640</v>
      </c>
      <c r="T94" s="766">
        <f t="shared" si="16"/>
        <v>0.03938696575362753</v>
      </c>
      <c r="U94" s="767"/>
    </row>
    <row r="95" spans="1:21" s="447" customFormat="1" ht="32.25" customHeight="1">
      <c r="A95" s="711" t="s">
        <v>103</v>
      </c>
      <c r="B95" s="712" t="s">
        <v>780</v>
      </c>
      <c r="C95" s="756">
        <f t="shared" si="3"/>
        <v>8848235</v>
      </c>
      <c r="D95" s="804">
        <f>D96+D97</f>
        <v>4958499</v>
      </c>
      <c r="E95" s="804">
        <f aca="true" t="shared" si="23" ref="E95:R95">E96+E97</f>
        <v>3889736</v>
      </c>
      <c r="F95" s="804">
        <f t="shared" si="23"/>
        <v>0</v>
      </c>
      <c r="G95" s="804">
        <f t="shared" si="23"/>
        <v>0</v>
      </c>
      <c r="H95" s="804">
        <f t="shared" si="23"/>
        <v>8848235</v>
      </c>
      <c r="I95" s="804">
        <f t="shared" si="23"/>
        <v>7214740</v>
      </c>
      <c r="J95" s="804">
        <f t="shared" si="23"/>
        <v>1165323</v>
      </c>
      <c r="K95" s="804">
        <f t="shared" si="23"/>
        <v>195137</v>
      </c>
      <c r="L95" s="804">
        <f t="shared" si="23"/>
        <v>0</v>
      </c>
      <c r="M95" s="804">
        <f t="shared" si="23"/>
        <v>5854280</v>
      </c>
      <c r="N95" s="804">
        <f t="shared" si="23"/>
        <v>0</v>
      </c>
      <c r="O95" s="804">
        <f t="shared" si="23"/>
        <v>0</v>
      </c>
      <c r="P95" s="804">
        <f t="shared" si="23"/>
        <v>0</v>
      </c>
      <c r="Q95" s="804">
        <f t="shared" si="23"/>
        <v>0</v>
      </c>
      <c r="R95" s="804">
        <f t="shared" si="23"/>
        <v>1633495</v>
      </c>
      <c r="S95" s="756">
        <f t="shared" si="7"/>
        <v>7487775</v>
      </c>
      <c r="T95" s="766">
        <f t="shared" si="16"/>
        <v>0.18856673975777366</v>
      </c>
      <c r="U95" s="767"/>
    </row>
    <row r="96" spans="1:21" s="447" customFormat="1" ht="32.25" customHeight="1">
      <c r="A96" s="709" t="s">
        <v>781</v>
      </c>
      <c r="B96" s="713" t="s">
        <v>782</v>
      </c>
      <c r="C96" s="756">
        <f t="shared" si="3"/>
        <v>4621774</v>
      </c>
      <c r="D96" s="802">
        <v>777871</v>
      </c>
      <c r="E96" s="802">
        <v>3843903</v>
      </c>
      <c r="F96" s="802"/>
      <c r="G96" s="802">
        <v>0</v>
      </c>
      <c r="H96" s="804">
        <f t="shared" si="20"/>
        <v>4621774</v>
      </c>
      <c r="I96" s="804">
        <f t="shared" si="5"/>
        <v>4590564</v>
      </c>
      <c r="J96" s="802">
        <v>483401</v>
      </c>
      <c r="K96" s="802">
        <v>183960</v>
      </c>
      <c r="L96" s="802">
        <v>0</v>
      </c>
      <c r="M96" s="805">
        <f t="shared" si="6"/>
        <v>3923203</v>
      </c>
      <c r="N96" s="802"/>
      <c r="O96" s="802"/>
      <c r="P96" s="802"/>
      <c r="Q96" s="802"/>
      <c r="R96" s="805">
        <v>31210</v>
      </c>
      <c r="S96" s="756">
        <f t="shared" si="7"/>
        <v>3954413</v>
      </c>
      <c r="T96" s="766">
        <f t="shared" si="16"/>
        <v>0.1453766900973388</v>
      </c>
      <c r="U96" s="767"/>
    </row>
    <row r="97" spans="1:21" ht="32.25" customHeight="1" thickBot="1">
      <c r="A97" s="709" t="s">
        <v>783</v>
      </c>
      <c r="B97" s="713" t="s">
        <v>784</v>
      </c>
      <c r="C97" s="756">
        <f t="shared" si="3"/>
        <v>4226461</v>
      </c>
      <c r="D97" s="802">
        <v>4180628</v>
      </c>
      <c r="E97" s="802">
        <v>45833</v>
      </c>
      <c r="F97" s="802"/>
      <c r="G97" s="802">
        <v>0</v>
      </c>
      <c r="H97" s="804">
        <f t="shared" si="20"/>
        <v>4226461</v>
      </c>
      <c r="I97" s="804">
        <f t="shared" si="5"/>
        <v>2624176</v>
      </c>
      <c r="J97" s="802">
        <v>681922</v>
      </c>
      <c r="K97" s="802">
        <v>11177</v>
      </c>
      <c r="L97" s="802">
        <v>0</v>
      </c>
      <c r="M97" s="805">
        <f t="shared" si="6"/>
        <v>1931077</v>
      </c>
      <c r="N97" s="802"/>
      <c r="O97" s="802"/>
      <c r="P97" s="802"/>
      <c r="Q97" s="802"/>
      <c r="R97" s="805">
        <v>1602285</v>
      </c>
      <c r="S97" s="756">
        <f t="shared" si="7"/>
        <v>3533362</v>
      </c>
      <c r="T97" s="766">
        <f t="shared" si="16"/>
        <v>0.26412062300699346</v>
      </c>
      <c r="U97" s="768"/>
    </row>
    <row r="98" spans="1:20" s="438" customFormat="1" ht="29.25" customHeight="1" thickTop="1">
      <c r="A98" s="1321"/>
      <c r="B98" s="1321"/>
      <c r="C98" s="1321"/>
      <c r="D98" s="1321"/>
      <c r="E98" s="1321"/>
      <c r="F98" s="574"/>
      <c r="G98" s="567"/>
      <c r="H98" s="567"/>
      <c r="I98" s="567"/>
      <c r="J98" s="567"/>
      <c r="K98" s="567"/>
      <c r="L98" s="567"/>
      <c r="M98" s="567"/>
      <c r="N98" s="567"/>
      <c r="O98" s="1319" t="str">
        <f>'Thong tin'!B8</f>
        <v>Lâm Đồng, ngày 06 tháng 01 năm 2017</v>
      </c>
      <c r="P98" s="1319"/>
      <c r="Q98" s="1319"/>
      <c r="R98" s="1319"/>
      <c r="S98" s="1319"/>
      <c r="T98" s="1319"/>
    </row>
    <row r="99" spans="1:20" s="516" customFormat="1" ht="19.5" customHeight="1">
      <c r="A99" s="571"/>
      <c r="B99" s="1290" t="s">
        <v>4</v>
      </c>
      <c r="C99" s="1290"/>
      <c r="D99" s="1290"/>
      <c r="E99" s="1290"/>
      <c r="F99" s="565"/>
      <c r="G99" s="565"/>
      <c r="H99" s="565"/>
      <c r="I99" s="565"/>
      <c r="J99" s="565"/>
      <c r="K99" s="565"/>
      <c r="L99" s="565"/>
      <c r="M99" s="565"/>
      <c r="N99" s="565"/>
      <c r="O99" s="1320" t="str">
        <f>'Thong tin'!B7</f>
        <v>CỤC TRƯỞNG</v>
      </c>
      <c r="P99" s="1320"/>
      <c r="Q99" s="1320"/>
      <c r="R99" s="1320"/>
      <c r="S99" s="1320"/>
      <c r="T99" s="1320"/>
    </row>
    <row r="100" spans="1:20" ht="18.75">
      <c r="A100" s="555"/>
      <c r="B100" s="1310"/>
      <c r="C100" s="1310"/>
      <c r="D100" s="1310"/>
      <c r="E100" s="561"/>
      <c r="F100" s="561"/>
      <c r="G100" s="561"/>
      <c r="H100" s="561"/>
      <c r="I100" s="561"/>
      <c r="J100" s="561"/>
      <c r="K100" s="561"/>
      <c r="L100" s="561"/>
      <c r="M100" s="561"/>
      <c r="N100" s="561"/>
      <c r="O100" s="1289"/>
      <c r="P100" s="1289"/>
      <c r="Q100" s="1289"/>
      <c r="R100" s="1289"/>
      <c r="S100" s="1289"/>
      <c r="T100" s="1289"/>
    </row>
    <row r="101" spans="1:20" ht="18.75">
      <c r="A101" s="555"/>
      <c r="B101" s="555"/>
      <c r="C101" s="555"/>
      <c r="D101" s="561"/>
      <c r="E101" s="561"/>
      <c r="F101" s="561"/>
      <c r="G101" s="561"/>
      <c r="H101" s="561"/>
      <c r="I101" s="561"/>
      <c r="J101" s="561"/>
      <c r="K101" s="561"/>
      <c r="L101" s="561"/>
      <c r="M101" s="561"/>
      <c r="N101" s="561"/>
      <c r="O101" s="561"/>
      <c r="P101" s="561"/>
      <c r="Q101" s="561"/>
      <c r="R101" s="561"/>
      <c r="S101" s="555"/>
      <c r="T101" s="555"/>
    </row>
    <row r="102" spans="1:20" ht="15.75">
      <c r="A102" s="548"/>
      <c r="B102" s="1329"/>
      <c r="C102" s="1329"/>
      <c r="D102" s="1329"/>
      <c r="E102" s="575"/>
      <c r="F102" s="575"/>
      <c r="G102" s="575"/>
      <c r="H102" s="575"/>
      <c r="I102" s="575"/>
      <c r="J102" s="575"/>
      <c r="K102" s="575"/>
      <c r="L102" s="575"/>
      <c r="M102" s="575"/>
      <c r="N102" s="575"/>
      <c r="O102" s="575"/>
      <c r="P102" s="575"/>
      <c r="Q102" s="1329"/>
      <c r="R102" s="1329"/>
      <c r="S102" s="1329"/>
      <c r="T102" s="548"/>
    </row>
    <row r="103" spans="1:20" ht="15.75" customHeight="1">
      <c r="A103" s="576"/>
      <c r="B103" s="568"/>
      <c r="C103" s="568"/>
      <c r="D103" s="577"/>
      <c r="E103" s="577"/>
      <c r="F103" s="577"/>
      <c r="G103" s="577"/>
      <c r="H103" s="577"/>
      <c r="I103" s="577"/>
      <c r="J103" s="577"/>
      <c r="K103" s="577"/>
      <c r="L103" s="577"/>
      <c r="M103" s="577"/>
      <c r="N103" s="577"/>
      <c r="O103" s="577"/>
      <c r="P103" s="577"/>
      <c r="Q103" s="577"/>
      <c r="R103" s="577"/>
      <c r="S103" s="568"/>
      <c r="T103" s="568"/>
    </row>
    <row r="104" spans="1:20" ht="15.75" customHeight="1">
      <c r="A104" s="548"/>
      <c r="B104" s="1308"/>
      <c r="C104" s="1308"/>
      <c r="D104" s="1308"/>
      <c r="E104" s="1308"/>
      <c r="F104" s="1308"/>
      <c r="G104" s="1308"/>
      <c r="H104" s="1308"/>
      <c r="I104" s="1308"/>
      <c r="J104" s="1308"/>
      <c r="K104" s="1308"/>
      <c r="L104" s="1308"/>
      <c r="M104" s="1308"/>
      <c r="N104" s="1308"/>
      <c r="O104" s="1308"/>
      <c r="P104" s="1308"/>
      <c r="Q104" s="575"/>
      <c r="R104" s="575"/>
      <c r="S104" s="548"/>
      <c r="T104" s="548"/>
    </row>
    <row r="105" spans="1:20" ht="15.75">
      <c r="A105" s="578"/>
      <c r="B105" s="578"/>
      <c r="C105" s="578"/>
      <c r="D105" s="578"/>
      <c r="E105" s="578"/>
      <c r="F105" s="578"/>
      <c r="G105" s="578"/>
      <c r="H105" s="578"/>
      <c r="I105" s="578"/>
      <c r="J105" s="578"/>
      <c r="K105" s="578"/>
      <c r="L105" s="578"/>
      <c r="M105" s="578"/>
      <c r="N105" s="578"/>
      <c r="O105" s="578"/>
      <c r="P105" s="578"/>
      <c r="Q105" s="578"/>
      <c r="R105" s="548"/>
      <c r="S105" s="548"/>
      <c r="T105" s="548"/>
    </row>
    <row r="106" spans="1:20" ht="18.75">
      <c r="A106" s="548"/>
      <c r="B106" s="1288" t="str">
        <f>'Thong tin'!B5</f>
        <v>Phạm Ngọc Hoa</v>
      </c>
      <c r="C106" s="1288"/>
      <c r="D106" s="1288"/>
      <c r="E106" s="1288"/>
      <c r="F106" s="568"/>
      <c r="G106" s="568"/>
      <c r="H106" s="568"/>
      <c r="I106" s="568"/>
      <c r="J106" s="568"/>
      <c r="K106" s="568"/>
      <c r="L106" s="568"/>
      <c r="M106" s="568"/>
      <c r="N106" s="568"/>
      <c r="O106" s="1288" t="str">
        <f>'Thong tin'!B6</f>
        <v>Trần Hữu Thọ </v>
      </c>
      <c r="P106" s="1288"/>
      <c r="Q106" s="1288"/>
      <c r="R106" s="1288"/>
      <c r="S106" s="1288"/>
      <c r="T106" s="1288"/>
    </row>
    <row r="107" spans="2:20" ht="18.75">
      <c r="B107" s="1330"/>
      <c r="C107" s="1330"/>
      <c r="D107" s="1330"/>
      <c r="E107" s="1330"/>
      <c r="F107" s="447"/>
      <c r="G107" s="447"/>
      <c r="H107" s="447"/>
      <c r="I107" s="447"/>
      <c r="J107" s="447"/>
      <c r="K107" s="447"/>
      <c r="L107" s="447"/>
      <c r="M107" s="447"/>
      <c r="N107" s="447"/>
      <c r="O107" s="447"/>
      <c r="P107" s="1330"/>
      <c r="Q107" s="1330"/>
      <c r="R107" s="1330"/>
      <c r="S107" s="1330"/>
      <c r="T107" s="1331"/>
    </row>
  </sheetData>
  <sheetProtection/>
  <mergeCells count="39">
    <mergeCell ref="O106:T106"/>
    <mergeCell ref="C6:E6"/>
    <mergeCell ref="C7:C9"/>
    <mergeCell ref="B99:E99"/>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100:T100"/>
    <mergeCell ref="B100:D100"/>
    <mergeCell ref="O99:T99"/>
    <mergeCell ref="T6:T9"/>
    <mergeCell ref="I7:Q7"/>
    <mergeCell ref="O98:T98"/>
    <mergeCell ref="S6:S9"/>
    <mergeCell ref="A3:D3"/>
    <mergeCell ref="A98:E98"/>
    <mergeCell ref="Q102:S102"/>
    <mergeCell ref="B102:D102"/>
    <mergeCell ref="B107:E107"/>
    <mergeCell ref="P107:T107"/>
    <mergeCell ref="B106:E106"/>
    <mergeCell ref="B104:P104"/>
    <mergeCell ref="A11:B11"/>
    <mergeCell ref="A6:B9"/>
  </mergeCells>
  <printOptions/>
  <pageMargins left="0.24" right="0" top="0" bottom="0" header="0.511811023622047" footer="0.275590551181102"/>
  <pageSetup horizontalDpi="600" verticalDpi="600" orientation="landscape" paperSize="9" scale="48"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7">
      <selection activeCell="Q14" sqref="P14:Q14"/>
    </sheetView>
  </sheetViews>
  <sheetFormatPr defaultColWidth="9.00390625" defaultRowHeight="15.75"/>
  <cols>
    <col min="1" max="1" width="3.50390625" style="587" customWidth="1"/>
    <col min="2" max="2" width="27.375" style="587" customWidth="1"/>
    <col min="3" max="8" width="5.75390625" style="587" customWidth="1"/>
    <col min="9" max="15" width="6.625" style="587" customWidth="1"/>
    <col min="16" max="21" width="5.75390625" style="587" customWidth="1"/>
    <col min="22" max="16384" width="9.00390625" style="587" customWidth="1"/>
  </cols>
  <sheetData>
    <row r="1" spans="1:22" ht="21" customHeight="1">
      <c r="A1" s="684" t="s">
        <v>658</v>
      </c>
      <c r="B1" s="512"/>
      <c r="C1" s="512"/>
      <c r="D1" s="509"/>
      <c r="E1" s="583"/>
      <c r="F1" s="1361" t="s">
        <v>584</v>
      </c>
      <c r="G1" s="1361"/>
      <c r="H1" s="1361"/>
      <c r="I1" s="1361"/>
      <c r="J1" s="1361"/>
      <c r="K1" s="1361"/>
      <c r="L1" s="1361"/>
      <c r="M1" s="1361"/>
      <c r="N1" s="1361"/>
      <c r="O1" s="584"/>
      <c r="P1" s="585" t="s">
        <v>399</v>
      </c>
      <c r="Q1" s="586"/>
      <c r="R1" s="586"/>
      <c r="S1" s="586"/>
      <c r="T1" s="586"/>
      <c r="V1" s="588"/>
    </row>
    <row r="2" spans="1:22" ht="15.75" customHeight="1">
      <c r="A2" s="1335" t="s">
        <v>343</v>
      </c>
      <c r="B2" s="1335"/>
      <c r="C2" s="1335"/>
      <c r="D2" s="1335"/>
      <c r="E2" s="685"/>
      <c r="F2" s="1361"/>
      <c r="G2" s="1361"/>
      <c r="H2" s="1361"/>
      <c r="I2" s="1361"/>
      <c r="J2" s="1361"/>
      <c r="K2" s="1361"/>
      <c r="L2" s="1361"/>
      <c r="M2" s="1361"/>
      <c r="N2" s="1361"/>
      <c r="O2" s="584"/>
      <c r="P2" s="674" t="str">
        <f>'Thong tin'!B4</f>
        <v>Cục Thi hành án dân sự tỉnh Lâm Đồng </v>
      </c>
      <c r="Q2" s="673"/>
      <c r="R2" s="586"/>
      <c r="S2" s="586"/>
      <c r="T2" s="586"/>
      <c r="V2" s="588"/>
    </row>
    <row r="3" spans="1:20" ht="16.5" customHeight="1">
      <c r="A3" s="1328" t="s">
        <v>344</v>
      </c>
      <c r="B3" s="1328"/>
      <c r="C3" s="1328"/>
      <c r="D3" s="1328"/>
      <c r="E3" s="685"/>
      <c r="F3" s="1362" t="str">
        <f>'Thong tin'!B3</f>
        <v>03 tháng / năm 2017</v>
      </c>
      <c r="G3" s="1363"/>
      <c r="H3" s="1363"/>
      <c r="I3" s="1363"/>
      <c r="J3" s="1363"/>
      <c r="K3" s="1363"/>
      <c r="L3" s="1363"/>
      <c r="M3" s="1363"/>
      <c r="N3" s="1363"/>
      <c r="O3" s="589"/>
      <c r="P3" s="675" t="s">
        <v>655</v>
      </c>
      <c r="Q3" s="586"/>
      <c r="R3" s="586"/>
      <c r="S3" s="586"/>
      <c r="T3" s="586"/>
    </row>
    <row r="4" spans="1:20" ht="15" customHeight="1">
      <c r="A4" s="511" t="s">
        <v>216</v>
      </c>
      <c r="B4" s="472"/>
      <c r="C4" s="472"/>
      <c r="D4" s="472"/>
      <c r="E4" s="590"/>
      <c r="F4" s="590"/>
      <c r="G4" s="590"/>
      <c r="H4" s="590"/>
      <c r="I4" s="590"/>
      <c r="J4" s="590"/>
      <c r="K4" s="590"/>
      <c r="L4" s="590"/>
      <c r="M4" s="590"/>
      <c r="N4" s="590"/>
      <c r="O4" s="590"/>
      <c r="P4" s="591" t="s">
        <v>585</v>
      </c>
      <c r="Q4" s="583"/>
      <c r="R4" s="583"/>
      <c r="S4" s="583"/>
      <c r="T4" s="583"/>
    </row>
    <row r="5" spans="1:21" ht="20.25" customHeight="1">
      <c r="A5" s="1364" t="s">
        <v>72</v>
      </c>
      <c r="B5" s="1365"/>
      <c r="C5" s="1359" t="s">
        <v>586</v>
      </c>
      <c r="D5" s="1359"/>
      <c r="E5" s="1359"/>
      <c r="F5" s="1359" t="s">
        <v>587</v>
      </c>
      <c r="G5" s="1359"/>
      <c r="H5" s="1359"/>
      <c r="I5" s="1359"/>
      <c r="J5" s="1359"/>
      <c r="K5" s="1359"/>
      <c r="L5" s="1359"/>
      <c r="M5" s="1359"/>
      <c r="N5" s="1359"/>
      <c r="O5" s="1359"/>
      <c r="P5" s="1359" t="s">
        <v>588</v>
      </c>
      <c r="Q5" s="1359"/>
      <c r="R5" s="1359"/>
      <c r="S5" s="1359"/>
      <c r="T5" s="1359"/>
      <c r="U5" s="1359"/>
    </row>
    <row r="6" spans="1:21" ht="19.5" customHeight="1">
      <c r="A6" s="1366"/>
      <c r="B6" s="1367"/>
      <c r="C6" s="1359"/>
      <c r="D6" s="1359"/>
      <c r="E6" s="1359"/>
      <c r="F6" s="1359" t="s">
        <v>589</v>
      </c>
      <c r="G6" s="1359"/>
      <c r="H6" s="1359"/>
      <c r="I6" s="1359" t="s">
        <v>590</v>
      </c>
      <c r="J6" s="1359"/>
      <c r="K6" s="1359"/>
      <c r="L6" s="1359"/>
      <c r="M6" s="1359"/>
      <c r="N6" s="1359"/>
      <c r="O6" s="1359"/>
      <c r="P6" s="1359" t="s">
        <v>37</v>
      </c>
      <c r="Q6" s="1359" t="s">
        <v>7</v>
      </c>
      <c r="R6" s="1359"/>
      <c r="S6" s="1359"/>
      <c r="T6" s="1359"/>
      <c r="U6" s="1359"/>
    </row>
    <row r="7" spans="1:22" ht="34.5" customHeight="1">
      <c r="A7" s="1366"/>
      <c r="B7" s="1367"/>
      <c r="C7" s="1359"/>
      <c r="D7" s="1359"/>
      <c r="E7" s="1359"/>
      <c r="F7" s="1359"/>
      <c r="G7" s="1359"/>
      <c r="H7" s="1359"/>
      <c r="I7" s="1359" t="s">
        <v>591</v>
      </c>
      <c r="J7" s="1359"/>
      <c r="K7" s="1359"/>
      <c r="L7" s="1359" t="s">
        <v>592</v>
      </c>
      <c r="M7" s="1359"/>
      <c r="N7" s="1359"/>
      <c r="O7" s="1359"/>
      <c r="P7" s="1359"/>
      <c r="Q7" s="1359" t="s">
        <v>654</v>
      </c>
      <c r="R7" s="1359" t="s">
        <v>594</v>
      </c>
      <c r="S7" s="1359" t="s">
        <v>595</v>
      </c>
      <c r="T7" s="1359" t="s">
        <v>596</v>
      </c>
      <c r="U7" s="1359" t="s">
        <v>597</v>
      </c>
      <c r="V7" s="587" t="s">
        <v>598</v>
      </c>
    </row>
    <row r="8" spans="1:21" ht="18.75" customHeight="1">
      <c r="A8" s="1366"/>
      <c r="B8" s="1367"/>
      <c r="C8" s="1359" t="s">
        <v>37</v>
      </c>
      <c r="D8" s="1359" t="s">
        <v>7</v>
      </c>
      <c r="E8" s="1359"/>
      <c r="F8" s="1359" t="s">
        <v>37</v>
      </c>
      <c r="G8" s="1359" t="s">
        <v>7</v>
      </c>
      <c r="H8" s="1359"/>
      <c r="I8" s="1359" t="s">
        <v>37</v>
      </c>
      <c r="J8" s="1359" t="s">
        <v>7</v>
      </c>
      <c r="K8" s="1359"/>
      <c r="L8" s="1359" t="s">
        <v>37</v>
      </c>
      <c r="M8" s="1359" t="s">
        <v>599</v>
      </c>
      <c r="N8" s="1359"/>
      <c r="O8" s="1359"/>
      <c r="P8" s="1359"/>
      <c r="Q8" s="1360"/>
      <c r="R8" s="1359"/>
      <c r="S8" s="1359"/>
      <c r="T8" s="1359"/>
      <c r="U8" s="1359"/>
    </row>
    <row r="9" spans="1:23" ht="122.25" customHeight="1">
      <c r="A9" s="1366"/>
      <c r="B9" s="1367"/>
      <c r="C9" s="1359"/>
      <c r="D9" s="592" t="s">
        <v>600</v>
      </c>
      <c r="E9" s="592" t="s">
        <v>607</v>
      </c>
      <c r="F9" s="1359"/>
      <c r="G9" s="592" t="s">
        <v>600</v>
      </c>
      <c r="H9" s="592" t="s">
        <v>601</v>
      </c>
      <c r="I9" s="1359"/>
      <c r="J9" s="592" t="s">
        <v>602</v>
      </c>
      <c r="K9" s="592" t="s">
        <v>603</v>
      </c>
      <c r="L9" s="1359"/>
      <c r="M9" s="592" t="s">
        <v>604</v>
      </c>
      <c r="N9" s="592" t="s">
        <v>605</v>
      </c>
      <c r="O9" s="592" t="s">
        <v>606</v>
      </c>
      <c r="P9" s="1359"/>
      <c r="Q9" s="1360"/>
      <c r="R9" s="1359"/>
      <c r="S9" s="1359"/>
      <c r="T9" s="1359"/>
      <c r="U9" s="1359"/>
      <c r="V9" s="593"/>
      <c r="W9" s="593"/>
    </row>
    <row r="10" spans="1:29" ht="12.75">
      <c r="A10" s="595"/>
      <c r="B10" s="596" t="s">
        <v>608</v>
      </c>
      <c r="C10" s="597">
        <v>1</v>
      </c>
      <c r="D10" s="598">
        <v>2</v>
      </c>
      <c r="E10" s="597">
        <v>3</v>
      </c>
      <c r="F10" s="598">
        <v>4</v>
      </c>
      <c r="G10" s="597">
        <v>5</v>
      </c>
      <c r="H10" s="598">
        <v>6</v>
      </c>
      <c r="I10" s="597">
        <v>7</v>
      </c>
      <c r="J10" s="598">
        <v>8</v>
      </c>
      <c r="K10" s="597">
        <v>9</v>
      </c>
      <c r="L10" s="598">
        <v>10</v>
      </c>
      <c r="M10" s="597">
        <v>11</v>
      </c>
      <c r="N10" s="598">
        <v>12</v>
      </c>
      <c r="O10" s="597">
        <v>13</v>
      </c>
      <c r="P10" s="598">
        <v>14</v>
      </c>
      <c r="Q10" s="597">
        <v>15</v>
      </c>
      <c r="R10" s="598">
        <v>16</v>
      </c>
      <c r="S10" s="597">
        <v>17</v>
      </c>
      <c r="T10" s="598">
        <v>18</v>
      </c>
      <c r="U10" s="597">
        <v>19</v>
      </c>
      <c r="V10" s="594"/>
      <c r="W10" s="593"/>
      <c r="X10" s="593"/>
      <c r="Y10" s="593"/>
      <c r="Z10" s="593"/>
      <c r="AA10" s="593"/>
      <c r="AB10" s="593"/>
      <c r="AC10" s="593"/>
    </row>
    <row r="11" spans="1:29" s="601" customFormat="1" ht="16.5" customHeight="1">
      <c r="A11" s="1353" t="s">
        <v>37</v>
      </c>
      <c r="B11" s="1354"/>
      <c r="C11" s="840">
        <f aca="true" t="shared" si="0" ref="C11:L11">C12+C13</f>
        <v>37</v>
      </c>
      <c r="D11" s="840">
        <f t="shared" si="0"/>
        <v>0</v>
      </c>
      <c r="E11" s="840">
        <f t="shared" si="0"/>
        <v>37</v>
      </c>
      <c r="F11" s="840">
        <f t="shared" si="0"/>
        <v>37</v>
      </c>
      <c r="G11" s="840">
        <f t="shared" si="0"/>
        <v>0</v>
      </c>
      <c r="H11" s="840">
        <f t="shared" si="0"/>
        <v>37</v>
      </c>
      <c r="I11" s="840">
        <f t="shared" si="0"/>
        <v>21</v>
      </c>
      <c r="J11" s="840">
        <f t="shared" si="0"/>
        <v>19</v>
      </c>
      <c r="K11" s="840">
        <f t="shared" si="0"/>
        <v>2</v>
      </c>
      <c r="L11" s="840">
        <f t="shared" si="0"/>
        <v>16</v>
      </c>
      <c r="M11" s="840">
        <v>0</v>
      </c>
      <c r="N11" s="840">
        <f aca="true" t="shared" si="1" ref="N11:U11">N12+N13</f>
        <v>16</v>
      </c>
      <c r="O11" s="840">
        <f t="shared" si="1"/>
        <v>0</v>
      </c>
      <c r="P11" s="840">
        <f t="shared" si="1"/>
        <v>21</v>
      </c>
      <c r="Q11" s="840">
        <f t="shared" si="1"/>
        <v>5</v>
      </c>
      <c r="R11" s="840">
        <f t="shared" si="1"/>
        <v>1</v>
      </c>
      <c r="S11" s="840">
        <f t="shared" si="1"/>
        <v>0</v>
      </c>
      <c r="T11" s="840">
        <f t="shared" si="1"/>
        <v>11</v>
      </c>
      <c r="U11" s="840">
        <f t="shared" si="1"/>
        <v>4</v>
      </c>
      <c r="V11" s="599"/>
      <c r="W11" s="600"/>
      <c r="X11" s="600"/>
      <c r="Y11" s="600"/>
      <c r="Z11" s="600"/>
      <c r="AA11" s="600"/>
      <c r="AB11" s="600"/>
      <c r="AC11" s="600"/>
    </row>
    <row r="12" spans="1:29" s="601" customFormat="1" ht="16.5" customHeight="1">
      <c r="A12" s="602" t="s">
        <v>0</v>
      </c>
      <c r="B12" s="603" t="s">
        <v>678</v>
      </c>
      <c r="C12" s="841">
        <f>SUM(D12+E12)</f>
        <v>18</v>
      </c>
      <c r="D12" s="842" t="s">
        <v>676</v>
      </c>
      <c r="E12" s="842" t="s">
        <v>359</v>
      </c>
      <c r="F12" s="841">
        <f>SUM(G12+H12)</f>
        <v>18</v>
      </c>
      <c r="G12" s="843" t="s">
        <v>676</v>
      </c>
      <c r="H12" s="843" t="s">
        <v>359</v>
      </c>
      <c r="I12" s="841">
        <f aca="true" t="shared" si="2" ref="I12:I17">SUM(J12+K12)</f>
        <v>2</v>
      </c>
      <c r="J12" s="886" t="s">
        <v>676</v>
      </c>
      <c r="K12" s="844" t="s">
        <v>53</v>
      </c>
      <c r="L12" s="841">
        <f>M12+N12+O12</f>
        <v>16</v>
      </c>
      <c r="M12" s="844" t="s">
        <v>676</v>
      </c>
      <c r="N12" s="844" t="s">
        <v>357</v>
      </c>
      <c r="O12" s="844" t="s">
        <v>676</v>
      </c>
      <c r="P12" s="841">
        <f>SUM(Q12+R12+S12+T12+U12)</f>
        <v>2</v>
      </c>
      <c r="Q12" s="844" t="s">
        <v>676</v>
      </c>
      <c r="R12" s="844" t="s">
        <v>52</v>
      </c>
      <c r="S12" s="844" t="s">
        <v>676</v>
      </c>
      <c r="T12" s="844" t="s">
        <v>52</v>
      </c>
      <c r="U12" s="844" t="s">
        <v>676</v>
      </c>
      <c r="V12" s="604"/>
      <c r="W12" s="600"/>
      <c r="X12" s="600"/>
      <c r="Y12" s="600"/>
      <c r="Z12" s="600"/>
      <c r="AA12" s="600"/>
      <c r="AB12" s="600"/>
      <c r="AC12" s="600"/>
    </row>
    <row r="13" spans="1:29" s="601" customFormat="1" ht="16.5" customHeight="1">
      <c r="A13" s="605" t="s">
        <v>1</v>
      </c>
      <c r="B13" s="603" t="s">
        <v>19</v>
      </c>
      <c r="C13" s="841">
        <f aca="true" t="shared" si="3" ref="C13:U13">SUM(C14+C15+C16+C17+C18+C19+C20+C21+C22+C23+C24+C25)</f>
        <v>19</v>
      </c>
      <c r="D13" s="845">
        <f t="shared" si="3"/>
        <v>0</v>
      </c>
      <c r="E13" s="845">
        <f t="shared" si="3"/>
        <v>19</v>
      </c>
      <c r="F13" s="841">
        <f t="shared" si="3"/>
        <v>19</v>
      </c>
      <c r="G13" s="845">
        <f t="shared" si="3"/>
        <v>0</v>
      </c>
      <c r="H13" s="845">
        <f t="shared" si="3"/>
        <v>19</v>
      </c>
      <c r="I13" s="841">
        <f t="shared" si="2"/>
        <v>19</v>
      </c>
      <c r="J13" s="845">
        <f t="shared" si="3"/>
        <v>19</v>
      </c>
      <c r="K13" s="845">
        <f t="shared" si="3"/>
        <v>0</v>
      </c>
      <c r="L13" s="841">
        <f t="shared" si="3"/>
        <v>0</v>
      </c>
      <c r="M13" s="845">
        <f t="shared" si="3"/>
        <v>0</v>
      </c>
      <c r="N13" s="845">
        <f t="shared" si="3"/>
        <v>0</v>
      </c>
      <c r="O13" s="845">
        <f t="shared" si="3"/>
        <v>0</v>
      </c>
      <c r="P13" s="841">
        <f t="shared" si="3"/>
        <v>19</v>
      </c>
      <c r="Q13" s="845">
        <f t="shared" si="3"/>
        <v>5</v>
      </c>
      <c r="R13" s="845">
        <f t="shared" si="3"/>
        <v>0</v>
      </c>
      <c r="S13" s="845">
        <f t="shared" si="3"/>
        <v>0</v>
      </c>
      <c r="T13" s="845">
        <f t="shared" si="3"/>
        <v>10</v>
      </c>
      <c r="U13" s="845">
        <f t="shared" si="3"/>
        <v>4</v>
      </c>
      <c r="V13" s="600"/>
      <c r="W13" s="600"/>
      <c r="X13" s="600"/>
      <c r="Y13" s="600"/>
      <c r="Z13" s="600"/>
      <c r="AA13" s="600"/>
      <c r="AB13" s="600"/>
      <c r="AC13" s="600"/>
    </row>
    <row r="14" spans="1:29" s="601" customFormat="1" ht="15.75" customHeight="1">
      <c r="A14" s="739" t="s">
        <v>52</v>
      </c>
      <c r="B14" s="741" t="s">
        <v>664</v>
      </c>
      <c r="C14" s="846">
        <f aca="true" t="shared" si="4" ref="C14:C25">D14+E14</f>
        <v>3</v>
      </c>
      <c r="D14" s="847">
        <v>0</v>
      </c>
      <c r="E14" s="847">
        <v>3</v>
      </c>
      <c r="F14" s="846">
        <f aca="true" t="shared" si="5" ref="F14:F23">G14+H14</f>
        <v>3</v>
      </c>
      <c r="G14" s="847">
        <v>0</v>
      </c>
      <c r="H14" s="847">
        <v>3</v>
      </c>
      <c r="I14" s="841">
        <f t="shared" si="2"/>
        <v>3</v>
      </c>
      <c r="J14" s="847">
        <v>3</v>
      </c>
      <c r="K14" s="847">
        <v>0</v>
      </c>
      <c r="L14" s="846">
        <f aca="true" t="shared" si="6" ref="L14:L25">M14+N14+O14</f>
        <v>0</v>
      </c>
      <c r="M14" s="847">
        <v>0</v>
      </c>
      <c r="N14" s="847">
        <v>0</v>
      </c>
      <c r="O14" s="847">
        <v>0</v>
      </c>
      <c r="P14" s="846">
        <f aca="true" t="shared" si="7" ref="P14:P25">Q14+R14+S14+T14+U14</f>
        <v>3</v>
      </c>
      <c r="Q14" s="847">
        <v>0</v>
      </c>
      <c r="R14" s="847">
        <v>0</v>
      </c>
      <c r="S14" s="847">
        <v>0</v>
      </c>
      <c r="T14" s="847">
        <v>1</v>
      </c>
      <c r="U14" s="847">
        <v>2</v>
      </c>
      <c r="V14" s="600"/>
      <c r="W14" s="600"/>
      <c r="X14" s="600"/>
      <c r="Y14" s="600"/>
      <c r="Z14" s="600"/>
      <c r="AA14" s="600"/>
      <c r="AB14" s="600"/>
      <c r="AC14" s="600"/>
    </row>
    <row r="15" spans="1:29" s="601" customFormat="1" ht="15.75" customHeight="1">
      <c r="A15" s="742" t="s">
        <v>53</v>
      </c>
      <c r="B15" s="743" t="s">
        <v>665</v>
      </c>
      <c r="C15" s="846">
        <f t="shared" si="4"/>
        <v>2</v>
      </c>
      <c r="D15" s="847">
        <v>0</v>
      </c>
      <c r="E15" s="847">
        <v>2</v>
      </c>
      <c r="F15" s="846">
        <f t="shared" si="5"/>
        <v>2</v>
      </c>
      <c r="G15" s="847">
        <v>0</v>
      </c>
      <c r="H15" s="847">
        <v>2</v>
      </c>
      <c r="I15" s="841">
        <f t="shared" si="2"/>
        <v>2</v>
      </c>
      <c r="J15" s="847">
        <v>2</v>
      </c>
      <c r="K15" s="847">
        <v>0</v>
      </c>
      <c r="L15" s="846">
        <f t="shared" si="6"/>
        <v>0</v>
      </c>
      <c r="M15" s="847">
        <v>0</v>
      </c>
      <c r="N15" s="847">
        <v>0</v>
      </c>
      <c r="O15" s="847">
        <v>0</v>
      </c>
      <c r="P15" s="846">
        <f t="shared" si="7"/>
        <v>2</v>
      </c>
      <c r="Q15" s="847">
        <v>1</v>
      </c>
      <c r="R15" s="847">
        <v>0</v>
      </c>
      <c r="S15" s="847">
        <v>0</v>
      </c>
      <c r="T15" s="847">
        <v>1</v>
      </c>
      <c r="U15" s="847">
        <v>0</v>
      </c>
      <c r="V15" s="600"/>
      <c r="W15" s="600"/>
      <c r="X15" s="600"/>
      <c r="Y15" s="600"/>
      <c r="Z15" s="600"/>
      <c r="AA15" s="600"/>
      <c r="AB15" s="600"/>
      <c r="AC15" s="600"/>
    </row>
    <row r="16" spans="1:29" s="601" customFormat="1" ht="15.75" customHeight="1">
      <c r="A16" s="740" t="s">
        <v>58</v>
      </c>
      <c r="B16" s="741" t="s">
        <v>666</v>
      </c>
      <c r="C16" s="846">
        <f t="shared" si="4"/>
        <v>0</v>
      </c>
      <c r="D16" s="848" t="s">
        <v>676</v>
      </c>
      <c r="E16" s="848" t="s">
        <v>676</v>
      </c>
      <c r="F16" s="846">
        <f t="shared" si="5"/>
        <v>0</v>
      </c>
      <c r="G16" s="849" t="s">
        <v>676</v>
      </c>
      <c r="H16" s="849" t="s">
        <v>676</v>
      </c>
      <c r="I16" s="841">
        <f t="shared" si="2"/>
        <v>0</v>
      </c>
      <c r="J16" s="850" t="s">
        <v>676</v>
      </c>
      <c r="K16" s="850" t="s">
        <v>676</v>
      </c>
      <c r="L16" s="846">
        <f t="shared" si="6"/>
        <v>0</v>
      </c>
      <c r="M16" s="850" t="s">
        <v>676</v>
      </c>
      <c r="N16" s="850" t="s">
        <v>676</v>
      </c>
      <c r="O16" s="850" t="s">
        <v>676</v>
      </c>
      <c r="P16" s="846">
        <f t="shared" si="7"/>
        <v>0</v>
      </c>
      <c r="Q16" s="850" t="s">
        <v>676</v>
      </c>
      <c r="R16" s="850" t="s">
        <v>676</v>
      </c>
      <c r="S16" s="850" t="s">
        <v>676</v>
      </c>
      <c r="T16" s="850" t="s">
        <v>676</v>
      </c>
      <c r="U16" s="850" t="s">
        <v>676</v>
      </c>
      <c r="V16" s="600"/>
      <c r="W16" s="600"/>
      <c r="X16" s="600"/>
      <c r="Y16" s="600"/>
      <c r="Z16" s="600"/>
      <c r="AA16" s="600"/>
      <c r="AB16" s="600"/>
      <c r="AC16" s="600"/>
    </row>
    <row r="17" spans="1:29" s="601" customFormat="1" ht="15.75" customHeight="1">
      <c r="A17" s="740" t="s">
        <v>73</v>
      </c>
      <c r="B17" s="741" t="s">
        <v>667</v>
      </c>
      <c r="C17" s="846">
        <f t="shared" si="4"/>
        <v>3</v>
      </c>
      <c r="D17" s="847">
        <v>0</v>
      </c>
      <c r="E17" s="847">
        <v>3</v>
      </c>
      <c r="F17" s="846">
        <f t="shared" si="5"/>
        <v>3</v>
      </c>
      <c r="G17" s="847">
        <v>0</v>
      </c>
      <c r="H17" s="847">
        <v>3</v>
      </c>
      <c r="I17" s="841">
        <f t="shared" si="2"/>
        <v>3</v>
      </c>
      <c r="J17" s="847">
        <v>3</v>
      </c>
      <c r="K17" s="847">
        <v>0</v>
      </c>
      <c r="L17" s="846">
        <f t="shared" si="6"/>
        <v>0</v>
      </c>
      <c r="M17" s="847">
        <v>0</v>
      </c>
      <c r="N17" s="847">
        <v>0</v>
      </c>
      <c r="O17" s="847">
        <v>0</v>
      </c>
      <c r="P17" s="846">
        <f t="shared" si="7"/>
        <v>3</v>
      </c>
      <c r="Q17" s="847">
        <v>0</v>
      </c>
      <c r="R17" s="847">
        <v>0</v>
      </c>
      <c r="S17" s="847">
        <v>0</v>
      </c>
      <c r="T17" s="847">
        <v>3</v>
      </c>
      <c r="U17" s="847">
        <v>0</v>
      </c>
      <c r="V17" s="600"/>
      <c r="W17" s="600"/>
      <c r="X17" s="600"/>
      <c r="Y17" s="600"/>
      <c r="Z17" s="600"/>
      <c r="AA17" s="600"/>
      <c r="AB17" s="600"/>
      <c r="AC17" s="600"/>
    </row>
    <row r="18" spans="1:29" s="601" customFormat="1" ht="15.75" customHeight="1">
      <c r="A18" s="739" t="s">
        <v>74</v>
      </c>
      <c r="B18" s="741" t="s">
        <v>668</v>
      </c>
      <c r="C18" s="846">
        <f t="shared" si="4"/>
        <v>4</v>
      </c>
      <c r="D18" s="847">
        <v>0</v>
      </c>
      <c r="E18" s="847">
        <v>4</v>
      </c>
      <c r="F18" s="846">
        <f t="shared" si="5"/>
        <v>4</v>
      </c>
      <c r="G18" s="847">
        <v>0</v>
      </c>
      <c r="H18" s="847">
        <v>4</v>
      </c>
      <c r="I18" s="846">
        <f aca="true" t="shared" si="8" ref="I18:I23">J18+K18</f>
        <v>4</v>
      </c>
      <c r="J18" s="847">
        <v>4</v>
      </c>
      <c r="K18" s="847">
        <v>0</v>
      </c>
      <c r="L18" s="846">
        <f t="shared" si="6"/>
        <v>0</v>
      </c>
      <c r="M18" s="847">
        <v>0</v>
      </c>
      <c r="N18" s="847">
        <v>0</v>
      </c>
      <c r="O18" s="847">
        <v>0</v>
      </c>
      <c r="P18" s="846">
        <f t="shared" si="7"/>
        <v>4</v>
      </c>
      <c r="Q18" s="847">
        <v>0</v>
      </c>
      <c r="R18" s="847">
        <v>0</v>
      </c>
      <c r="S18" s="847">
        <v>0</v>
      </c>
      <c r="T18" s="847">
        <v>3</v>
      </c>
      <c r="U18" s="847">
        <v>1</v>
      </c>
      <c r="V18" s="600"/>
      <c r="W18" s="600"/>
      <c r="X18" s="600"/>
      <c r="Y18" s="600"/>
      <c r="Z18" s="600"/>
      <c r="AA18" s="600"/>
      <c r="AB18" s="600"/>
      <c r="AC18" s="600"/>
    </row>
    <row r="19" spans="1:29" s="601" customFormat="1" ht="15.75" customHeight="1">
      <c r="A19" s="739" t="s">
        <v>75</v>
      </c>
      <c r="B19" s="743" t="s">
        <v>669</v>
      </c>
      <c r="C19" s="846">
        <f t="shared" si="4"/>
        <v>3</v>
      </c>
      <c r="D19" s="848" t="s">
        <v>676</v>
      </c>
      <c r="E19" s="848" t="s">
        <v>58</v>
      </c>
      <c r="F19" s="846">
        <f t="shared" si="5"/>
        <v>3</v>
      </c>
      <c r="G19" s="849" t="s">
        <v>676</v>
      </c>
      <c r="H19" s="849" t="s">
        <v>58</v>
      </c>
      <c r="I19" s="846">
        <f t="shared" si="8"/>
        <v>3</v>
      </c>
      <c r="J19" s="850" t="s">
        <v>58</v>
      </c>
      <c r="K19" s="850" t="s">
        <v>676</v>
      </c>
      <c r="L19" s="846">
        <f t="shared" si="6"/>
        <v>0</v>
      </c>
      <c r="M19" s="850" t="s">
        <v>676</v>
      </c>
      <c r="N19" s="850" t="s">
        <v>676</v>
      </c>
      <c r="O19" s="850" t="s">
        <v>676</v>
      </c>
      <c r="P19" s="846">
        <f t="shared" si="7"/>
        <v>3</v>
      </c>
      <c r="Q19" s="850" t="s">
        <v>53</v>
      </c>
      <c r="R19" s="850" t="s">
        <v>676</v>
      </c>
      <c r="S19" s="850" t="s">
        <v>676</v>
      </c>
      <c r="T19" s="850" t="s">
        <v>52</v>
      </c>
      <c r="U19" s="850" t="s">
        <v>676</v>
      </c>
      <c r="V19" s="600"/>
      <c r="W19" s="600"/>
      <c r="X19" s="600"/>
      <c r="Y19" s="600"/>
      <c r="Z19" s="600"/>
      <c r="AA19" s="600"/>
      <c r="AB19" s="600"/>
      <c r="AC19" s="600"/>
    </row>
    <row r="20" spans="1:29" s="601" customFormat="1" ht="15.75" customHeight="1">
      <c r="A20" s="739" t="s">
        <v>76</v>
      </c>
      <c r="B20" s="741" t="s">
        <v>670</v>
      </c>
      <c r="C20" s="846">
        <f t="shared" si="4"/>
        <v>0</v>
      </c>
      <c r="D20" s="848" t="s">
        <v>676</v>
      </c>
      <c r="E20" s="848" t="s">
        <v>676</v>
      </c>
      <c r="F20" s="846">
        <f t="shared" si="5"/>
        <v>0</v>
      </c>
      <c r="G20" s="849" t="s">
        <v>676</v>
      </c>
      <c r="H20" s="849" t="s">
        <v>676</v>
      </c>
      <c r="I20" s="846">
        <f t="shared" si="8"/>
        <v>0</v>
      </c>
      <c r="J20" s="850" t="s">
        <v>676</v>
      </c>
      <c r="K20" s="850" t="s">
        <v>676</v>
      </c>
      <c r="L20" s="846">
        <f t="shared" si="6"/>
        <v>0</v>
      </c>
      <c r="M20" s="850" t="s">
        <v>676</v>
      </c>
      <c r="N20" s="850" t="s">
        <v>676</v>
      </c>
      <c r="O20" s="850" t="s">
        <v>676</v>
      </c>
      <c r="P20" s="846">
        <f t="shared" si="7"/>
        <v>0</v>
      </c>
      <c r="Q20" s="850" t="s">
        <v>676</v>
      </c>
      <c r="R20" s="850" t="s">
        <v>676</v>
      </c>
      <c r="S20" s="850" t="s">
        <v>676</v>
      </c>
      <c r="T20" s="850" t="s">
        <v>676</v>
      </c>
      <c r="U20" s="850" t="s">
        <v>676</v>
      </c>
      <c r="V20" s="600"/>
      <c r="W20" s="600"/>
      <c r="X20" s="600"/>
      <c r="Y20" s="600"/>
      <c r="Z20" s="600"/>
      <c r="AA20" s="600"/>
      <c r="AB20" s="600"/>
      <c r="AC20" s="600"/>
    </row>
    <row r="21" spans="1:29" s="601" customFormat="1" ht="15.75" customHeight="1">
      <c r="A21" s="739" t="s">
        <v>77</v>
      </c>
      <c r="B21" s="744" t="s">
        <v>671</v>
      </c>
      <c r="C21" s="846">
        <f t="shared" si="4"/>
        <v>3</v>
      </c>
      <c r="D21" s="847">
        <v>0</v>
      </c>
      <c r="E21" s="847">
        <v>3</v>
      </c>
      <c r="F21" s="846">
        <f t="shared" si="5"/>
        <v>3</v>
      </c>
      <c r="G21" s="847">
        <v>0</v>
      </c>
      <c r="H21" s="847">
        <v>3</v>
      </c>
      <c r="I21" s="846">
        <f t="shared" si="8"/>
        <v>3</v>
      </c>
      <c r="J21" s="847">
        <v>3</v>
      </c>
      <c r="K21" s="847">
        <v>0</v>
      </c>
      <c r="L21" s="846">
        <f t="shared" si="6"/>
        <v>0</v>
      </c>
      <c r="M21" s="847">
        <v>0</v>
      </c>
      <c r="N21" s="847">
        <v>0</v>
      </c>
      <c r="O21" s="847">
        <v>0</v>
      </c>
      <c r="P21" s="846">
        <f t="shared" si="7"/>
        <v>3</v>
      </c>
      <c r="Q21" s="847">
        <v>2</v>
      </c>
      <c r="R21" s="847">
        <v>0</v>
      </c>
      <c r="S21" s="847">
        <v>0</v>
      </c>
      <c r="T21" s="847">
        <v>1</v>
      </c>
      <c r="U21" s="847">
        <v>0</v>
      </c>
      <c r="V21" s="600"/>
      <c r="W21" s="600"/>
      <c r="X21" s="600"/>
      <c r="Y21" s="600"/>
      <c r="Z21" s="600"/>
      <c r="AA21" s="600"/>
      <c r="AB21" s="600"/>
      <c r="AC21" s="600"/>
    </row>
    <row r="22" spans="1:29" s="601" customFormat="1" ht="15.75" customHeight="1">
      <c r="A22" s="739" t="s">
        <v>78</v>
      </c>
      <c r="B22" s="741" t="s">
        <v>672</v>
      </c>
      <c r="C22" s="846">
        <f t="shared" si="4"/>
        <v>0</v>
      </c>
      <c r="D22" s="848" t="s">
        <v>676</v>
      </c>
      <c r="E22" s="848" t="s">
        <v>676</v>
      </c>
      <c r="F22" s="846">
        <f t="shared" si="5"/>
        <v>0</v>
      </c>
      <c r="G22" s="849" t="s">
        <v>676</v>
      </c>
      <c r="H22" s="849" t="s">
        <v>676</v>
      </c>
      <c r="I22" s="846">
        <f t="shared" si="8"/>
        <v>0</v>
      </c>
      <c r="J22" s="850" t="s">
        <v>676</v>
      </c>
      <c r="K22" s="850" t="s">
        <v>676</v>
      </c>
      <c r="L22" s="846">
        <f t="shared" si="6"/>
        <v>0</v>
      </c>
      <c r="M22" s="850" t="s">
        <v>676</v>
      </c>
      <c r="N22" s="850" t="s">
        <v>676</v>
      </c>
      <c r="O22" s="850" t="s">
        <v>676</v>
      </c>
      <c r="P22" s="846">
        <f t="shared" si="7"/>
        <v>0</v>
      </c>
      <c r="Q22" s="850" t="s">
        <v>676</v>
      </c>
      <c r="R22" s="850" t="s">
        <v>676</v>
      </c>
      <c r="S22" s="850" t="s">
        <v>676</v>
      </c>
      <c r="T22" s="850" t="s">
        <v>676</v>
      </c>
      <c r="U22" s="850" t="s">
        <v>676</v>
      </c>
      <c r="V22" s="600"/>
      <c r="W22" s="600"/>
      <c r="X22" s="600"/>
      <c r="Y22" s="600"/>
      <c r="Z22" s="600"/>
      <c r="AA22" s="600"/>
      <c r="AB22" s="600"/>
      <c r="AC22" s="600"/>
    </row>
    <row r="23" spans="1:29" s="601" customFormat="1" ht="15.75" customHeight="1">
      <c r="A23" s="740" t="s">
        <v>101</v>
      </c>
      <c r="B23" s="741" t="s">
        <v>673</v>
      </c>
      <c r="C23" s="846">
        <f t="shared" si="4"/>
        <v>0</v>
      </c>
      <c r="D23" s="847">
        <v>0</v>
      </c>
      <c r="E23" s="847">
        <v>0</v>
      </c>
      <c r="F23" s="846">
        <f t="shared" si="5"/>
        <v>0</v>
      </c>
      <c r="G23" s="847">
        <v>0</v>
      </c>
      <c r="H23" s="847">
        <v>0</v>
      </c>
      <c r="I23" s="846">
        <f t="shared" si="8"/>
        <v>0</v>
      </c>
      <c r="J23" s="847">
        <v>0</v>
      </c>
      <c r="K23" s="847">
        <v>0</v>
      </c>
      <c r="L23" s="851">
        <f t="shared" si="6"/>
        <v>0</v>
      </c>
      <c r="M23" s="847">
        <v>0</v>
      </c>
      <c r="N23" s="847">
        <v>0</v>
      </c>
      <c r="O23" s="847">
        <v>0</v>
      </c>
      <c r="P23" s="846">
        <f t="shared" si="7"/>
        <v>0</v>
      </c>
      <c r="Q23" s="847">
        <v>0</v>
      </c>
      <c r="R23" s="847">
        <v>0</v>
      </c>
      <c r="S23" s="847">
        <v>0</v>
      </c>
      <c r="T23" s="847">
        <v>0</v>
      </c>
      <c r="U23" s="847">
        <v>0</v>
      </c>
      <c r="V23" s="600"/>
      <c r="W23" s="600"/>
      <c r="X23" s="600"/>
      <c r="Y23" s="600"/>
      <c r="Z23" s="600"/>
      <c r="AA23" s="600"/>
      <c r="AB23" s="600"/>
      <c r="AC23" s="600"/>
    </row>
    <row r="24" spans="1:29" s="601" customFormat="1" ht="15.75" customHeight="1">
      <c r="A24" s="740" t="s">
        <v>102</v>
      </c>
      <c r="B24" s="743" t="s">
        <v>674</v>
      </c>
      <c r="C24" s="846">
        <f t="shared" si="4"/>
        <v>0</v>
      </c>
      <c r="D24" s="847">
        <v>0</v>
      </c>
      <c r="E24" s="847">
        <v>0</v>
      </c>
      <c r="F24" s="846">
        <v>0</v>
      </c>
      <c r="G24" s="847">
        <v>0</v>
      </c>
      <c r="H24" s="847">
        <v>0</v>
      </c>
      <c r="I24" s="846">
        <v>0</v>
      </c>
      <c r="J24" s="847">
        <v>0</v>
      </c>
      <c r="K24" s="847">
        <v>0</v>
      </c>
      <c r="L24" s="846">
        <f t="shared" si="6"/>
        <v>0</v>
      </c>
      <c r="M24" s="847">
        <v>0</v>
      </c>
      <c r="N24" s="847">
        <v>0</v>
      </c>
      <c r="O24" s="847">
        <v>0</v>
      </c>
      <c r="P24" s="846">
        <f t="shared" si="7"/>
        <v>0</v>
      </c>
      <c r="Q24" s="847">
        <v>0</v>
      </c>
      <c r="R24" s="847">
        <v>0</v>
      </c>
      <c r="S24" s="847">
        <v>0</v>
      </c>
      <c r="T24" s="847">
        <v>0</v>
      </c>
      <c r="U24" s="847">
        <v>0</v>
      </c>
      <c r="V24" s="600"/>
      <c r="W24" s="600"/>
      <c r="X24" s="600"/>
      <c r="Y24" s="600"/>
      <c r="Z24" s="600"/>
      <c r="AA24" s="600"/>
      <c r="AB24" s="600"/>
      <c r="AC24" s="600"/>
    </row>
    <row r="25" spans="1:23" s="601" customFormat="1" ht="15.75" customHeight="1">
      <c r="A25" s="740" t="s">
        <v>103</v>
      </c>
      <c r="B25" s="741" t="s">
        <v>675</v>
      </c>
      <c r="C25" s="846">
        <f t="shared" si="4"/>
        <v>1</v>
      </c>
      <c r="D25" s="847">
        <v>0</v>
      </c>
      <c r="E25" s="847">
        <v>1</v>
      </c>
      <c r="F25" s="846">
        <f>G25+H25</f>
        <v>1</v>
      </c>
      <c r="G25" s="847">
        <v>0</v>
      </c>
      <c r="H25" s="847">
        <v>1</v>
      </c>
      <c r="I25" s="846">
        <f>J25+K25</f>
        <v>1</v>
      </c>
      <c r="J25" s="847">
        <v>1</v>
      </c>
      <c r="K25" s="847">
        <v>0</v>
      </c>
      <c r="L25" s="851">
        <f t="shared" si="6"/>
        <v>0</v>
      </c>
      <c r="M25" s="847">
        <v>0</v>
      </c>
      <c r="N25" s="847">
        <v>0</v>
      </c>
      <c r="O25" s="847">
        <v>0</v>
      </c>
      <c r="P25" s="846">
        <f t="shared" si="7"/>
        <v>1</v>
      </c>
      <c r="Q25" s="847">
        <v>0</v>
      </c>
      <c r="R25" s="847">
        <v>0</v>
      </c>
      <c r="S25" s="847">
        <v>0</v>
      </c>
      <c r="T25" s="847">
        <v>0</v>
      </c>
      <c r="U25" s="847">
        <v>1</v>
      </c>
      <c r="W25" s="601" t="s">
        <v>598</v>
      </c>
    </row>
    <row r="26" spans="1:21" ht="22.5" customHeight="1">
      <c r="A26" s="606"/>
      <c r="B26" s="1355"/>
      <c r="C26" s="1355"/>
      <c r="D26" s="1355"/>
      <c r="E26" s="1355"/>
      <c r="F26" s="1355"/>
      <c r="G26" s="1355"/>
      <c r="H26" s="651"/>
      <c r="I26" s="651"/>
      <c r="J26" s="651"/>
      <c r="K26" s="651"/>
      <c r="L26" s="651"/>
      <c r="M26" s="676"/>
      <c r="N26" s="1356" t="str">
        <f>'Thong tin'!B8</f>
        <v>Lâm Đồng, ngày 06 tháng 01 năm 2017</v>
      </c>
      <c r="O26" s="1356"/>
      <c r="P26" s="1356"/>
      <c r="Q26" s="1356"/>
      <c r="R26" s="1356"/>
      <c r="S26" s="1356"/>
      <c r="T26" s="1356"/>
      <c r="U26" s="1356"/>
    </row>
    <row r="27" spans="1:21" ht="17.25" customHeight="1">
      <c r="A27" s="606"/>
      <c r="B27" s="1357" t="s">
        <v>4</v>
      </c>
      <c r="C27" s="1357"/>
      <c r="D27" s="1357"/>
      <c r="E27" s="1357"/>
      <c r="F27" s="1357"/>
      <c r="G27" s="1357"/>
      <c r="H27" s="638"/>
      <c r="I27" s="638"/>
      <c r="J27" s="638"/>
      <c r="K27" s="638"/>
      <c r="L27" s="638"/>
      <c r="M27" s="676"/>
      <c r="N27" s="1348" t="str">
        <f>'Thong tin'!B7</f>
        <v>CỤC TRƯỞNG</v>
      </c>
      <c r="O27" s="1348"/>
      <c r="P27" s="1348"/>
      <c r="Q27" s="1348"/>
      <c r="R27" s="1348"/>
      <c r="S27" s="1348"/>
      <c r="T27" s="1348"/>
      <c r="U27" s="1348"/>
    </row>
    <row r="28" spans="1:21" ht="18" customHeight="1">
      <c r="A28" s="608"/>
      <c r="B28" s="1347"/>
      <c r="C28" s="1347"/>
      <c r="D28" s="1347"/>
      <c r="E28" s="1347"/>
      <c r="F28" s="1347"/>
      <c r="G28" s="677"/>
      <c r="H28" s="677"/>
      <c r="I28" s="677"/>
      <c r="J28" s="677"/>
      <c r="K28" s="677"/>
      <c r="L28" s="677"/>
      <c r="M28" s="677"/>
      <c r="N28" s="1348"/>
      <c r="O28" s="1348"/>
      <c r="P28" s="1348"/>
      <c r="Q28" s="1348"/>
      <c r="R28" s="1348"/>
      <c r="S28" s="1348"/>
      <c r="T28" s="1348"/>
      <c r="U28" s="1348"/>
    </row>
    <row r="29" spans="2:21" ht="23.25" customHeight="1">
      <c r="B29" s="1349"/>
      <c r="C29" s="1349"/>
      <c r="D29" s="1349"/>
      <c r="E29" s="1349"/>
      <c r="F29" s="1349"/>
      <c r="G29" s="676"/>
      <c r="H29" s="676"/>
      <c r="I29" s="676"/>
      <c r="J29" s="676"/>
      <c r="K29" s="676"/>
      <c r="L29" s="676"/>
      <c r="M29" s="676"/>
      <c r="N29" s="676"/>
      <c r="O29" s="676"/>
      <c r="P29" s="1349"/>
      <c r="Q29" s="1349"/>
      <c r="R29" s="1349"/>
      <c r="S29" s="1349"/>
      <c r="T29" s="1349"/>
      <c r="U29" s="676"/>
    </row>
    <row r="30" spans="2:21" ht="3" customHeight="1">
      <c r="B30" s="676"/>
      <c r="C30" s="676"/>
      <c r="D30" s="676"/>
      <c r="E30" s="676"/>
      <c r="F30" s="676"/>
      <c r="G30" s="676"/>
      <c r="H30" s="676"/>
      <c r="I30" s="676"/>
      <c r="J30" s="676"/>
      <c r="K30" s="676"/>
      <c r="L30" s="676"/>
      <c r="M30" s="676"/>
      <c r="N30" s="676"/>
      <c r="O30" s="676"/>
      <c r="P30" s="676"/>
      <c r="Q30" s="1350"/>
      <c r="R30" s="1350"/>
      <c r="S30" s="676"/>
      <c r="T30" s="676"/>
      <c r="U30" s="676"/>
    </row>
    <row r="31" spans="2:21" ht="10.5" customHeight="1">
      <c r="B31" s="676"/>
      <c r="C31" s="676"/>
      <c r="D31" s="676"/>
      <c r="E31" s="676"/>
      <c r="F31" s="676"/>
      <c r="G31" s="676"/>
      <c r="H31" s="676"/>
      <c r="I31" s="676"/>
      <c r="J31" s="676"/>
      <c r="K31" s="676"/>
      <c r="L31" s="676"/>
      <c r="M31" s="676"/>
      <c r="N31" s="676"/>
      <c r="O31" s="676"/>
      <c r="P31" s="676"/>
      <c r="Q31" s="676"/>
      <c r="R31" s="676"/>
      <c r="S31" s="676"/>
      <c r="T31" s="676"/>
      <c r="U31" s="676"/>
    </row>
    <row r="32" spans="2:21" ht="16.5">
      <c r="B32" s="1351" t="str">
        <f>'Thong tin'!B5</f>
        <v>Phạm Ngọc Hoa</v>
      </c>
      <c r="C32" s="1351"/>
      <c r="D32" s="1351"/>
      <c r="E32" s="1351"/>
      <c r="F32" s="1351"/>
      <c r="G32" s="1351"/>
      <c r="H32" s="678"/>
      <c r="I32" s="679"/>
      <c r="J32" s="679"/>
      <c r="K32" s="679"/>
      <c r="L32" s="679"/>
      <c r="M32" s="679"/>
      <c r="N32" s="1352" t="str">
        <f>'Thong tin'!B6</f>
        <v>Trần Hữu Thọ </v>
      </c>
      <c r="O32" s="1352"/>
      <c r="P32" s="1352"/>
      <c r="Q32" s="1352"/>
      <c r="R32" s="1352"/>
      <c r="S32" s="1352"/>
      <c r="T32" s="1352"/>
      <c r="U32" s="1352"/>
    </row>
    <row r="34" spans="15:20" ht="12.75">
      <c r="O34" s="1358"/>
      <c r="P34" s="1358"/>
      <c r="Q34" s="1358"/>
      <c r="R34" s="1358"/>
      <c r="S34" s="1358"/>
      <c r="T34" s="1358"/>
    </row>
    <row r="36" ht="12.75" hidden="1"/>
    <row r="37" spans="1:14" ht="12.75" customHeight="1" hidden="1">
      <c r="A37" s="609" t="s">
        <v>225</v>
      </c>
      <c r="B37" s="610"/>
      <c r="C37" s="610"/>
      <c r="D37" s="610"/>
      <c r="E37" s="610"/>
      <c r="F37" s="610"/>
      <c r="G37" s="610"/>
      <c r="H37" s="610"/>
      <c r="I37" s="610"/>
      <c r="J37" s="610"/>
      <c r="K37" s="610"/>
      <c r="L37" s="610"/>
      <c r="M37" s="610"/>
      <c r="N37" s="610"/>
    </row>
    <row r="38" spans="1:14" s="611" customFormat="1" ht="15.75" customHeight="1" hidden="1">
      <c r="A38" s="1346" t="s">
        <v>609</v>
      </c>
      <c r="B38" s="1346"/>
      <c r="C38" s="1346"/>
      <c r="D38" s="1346"/>
      <c r="E38" s="1346"/>
      <c r="F38" s="1346"/>
      <c r="G38" s="1346"/>
      <c r="H38" s="1346"/>
      <c r="I38" s="1346"/>
      <c r="J38" s="1346"/>
      <c r="K38" s="1346"/>
      <c r="L38" s="610"/>
      <c r="M38" s="610"/>
      <c r="N38" s="610"/>
    </row>
    <row r="39" spans="1:14" s="614" customFormat="1" ht="15" hidden="1">
      <c r="A39" s="612" t="s">
        <v>610</v>
      </c>
      <c r="B39" s="613"/>
      <c r="C39" s="613"/>
      <c r="D39" s="613"/>
      <c r="E39" s="613"/>
      <c r="F39" s="613"/>
      <c r="G39" s="613"/>
      <c r="H39" s="613"/>
      <c r="I39" s="613"/>
      <c r="J39" s="613"/>
      <c r="K39" s="613"/>
      <c r="L39" s="613"/>
      <c r="M39" s="613"/>
      <c r="N39" s="613"/>
    </row>
    <row r="40" spans="1:14" s="611" customFormat="1" ht="15" hidden="1">
      <c r="A40" s="612" t="s">
        <v>611</v>
      </c>
      <c r="B40" s="613"/>
      <c r="C40" s="613"/>
      <c r="D40" s="613"/>
      <c r="E40" s="613"/>
      <c r="F40" s="613"/>
      <c r="G40" s="613"/>
      <c r="H40" s="613"/>
      <c r="I40" s="613"/>
      <c r="J40" s="613"/>
      <c r="K40" s="613"/>
      <c r="L40" s="615"/>
      <c r="M40" s="615"/>
      <c r="N40" s="615"/>
    </row>
    <row r="41" spans="1:14" s="611" customFormat="1" ht="15" hidden="1">
      <c r="A41" s="615"/>
      <c r="B41" s="615"/>
      <c r="C41" s="615"/>
      <c r="D41" s="615"/>
      <c r="E41" s="615"/>
      <c r="F41" s="615"/>
      <c r="G41" s="615"/>
      <c r="H41" s="615"/>
      <c r="I41" s="615"/>
      <c r="J41" s="615"/>
      <c r="K41" s="615"/>
      <c r="L41" s="615"/>
      <c r="M41" s="615"/>
      <c r="N41" s="615"/>
    </row>
    <row r="42" spans="1:14" ht="12.75" hidden="1">
      <c r="A42" s="608"/>
      <c r="B42" s="608"/>
      <c r="C42" s="608"/>
      <c r="D42" s="608"/>
      <c r="E42" s="608"/>
      <c r="F42" s="608"/>
      <c r="G42" s="608"/>
      <c r="H42" s="608"/>
      <c r="I42" s="608"/>
      <c r="J42" s="608"/>
      <c r="K42" s="608"/>
      <c r="L42" s="608"/>
      <c r="M42" s="608"/>
      <c r="N42" s="608"/>
    </row>
    <row r="43" ht="15.75" hidden="1">
      <c r="H43" s="582"/>
    </row>
    <row r="44" ht="12.75" hidden="1"/>
    <row r="45" ht="12.75" hidden="1"/>
    <row r="46" ht="12.75" hidden="1"/>
    <row r="47" ht="12.75" hidden="1"/>
    <row r="48" ht="12.75" hidden="1">
      <c r="D48" s="616"/>
    </row>
    <row r="49" ht="12.75" hidden="1">
      <c r="C49" s="616"/>
    </row>
    <row r="50" ht="12.75" hidden="1"/>
    <row r="51" ht="12.75" hidden="1"/>
    <row r="52" ht="12.75" hidden="1">
      <c r="L52" s="616"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6:G26"/>
    <mergeCell ref="N26:U26"/>
    <mergeCell ref="B27:G27"/>
    <mergeCell ref="N27:U27"/>
    <mergeCell ref="O34:T34"/>
    <mergeCell ref="A38:K38"/>
    <mergeCell ref="B28:F28"/>
    <mergeCell ref="N28:U28"/>
    <mergeCell ref="B29:F29"/>
    <mergeCell ref="P29:T29"/>
    <mergeCell ref="Q30:R30"/>
    <mergeCell ref="B32:G32"/>
    <mergeCell ref="N32:U32"/>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12">
      <selection activeCell="G16" sqref="G16"/>
    </sheetView>
  </sheetViews>
  <sheetFormatPr defaultColWidth="9.00390625" defaultRowHeight="15.75"/>
  <cols>
    <col min="1" max="1" width="3.50390625" style="619" customWidth="1"/>
    <col min="2" max="2" width="20.00390625" style="619" customWidth="1"/>
    <col min="3" max="3" width="5.75390625" style="619" customWidth="1"/>
    <col min="4" max="4" width="6.625" style="619" customWidth="1"/>
    <col min="5" max="5" width="6.25390625" style="619" customWidth="1"/>
    <col min="6" max="9" width="5.75390625" style="619" customWidth="1"/>
    <col min="10" max="10" width="6.875" style="619" customWidth="1"/>
    <col min="11" max="11" width="7.50390625" style="619" customWidth="1"/>
    <col min="12" max="12" width="5.75390625" style="619" customWidth="1"/>
    <col min="13" max="13" width="8.75390625" style="619" customWidth="1"/>
    <col min="14" max="14" width="9.375" style="619" customWidth="1"/>
    <col min="15" max="15" width="8.125" style="619" customWidth="1"/>
    <col min="16" max="21" width="5.75390625" style="619" customWidth="1"/>
    <col min="22" max="16384" width="9.00390625" style="619" customWidth="1"/>
  </cols>
  <sheetData>
    <row r="1" spans="1:21" ht="19.5" customHeight="1">
      <c r="A1" s="684" t="s">
        <v>659</v>
      </c>
      <c r="B1" s="512"/>
      <c r="C1" s="512"/>
      <c r="D1" s="509"/>
      <c r="E1" s="617"/>
      <c r="F1" s="1388" t="s">
        <v>612</v>
      </c>
      <c r="G1" s="1388"/>
      <c r="H1" s="1388"/>
      <c r="I1" s="1388"/>
      <c r="J1" s="1388"/>
      <c r="K1" s="1388"/>
      <c r="L1" s="1388"/>
      <c r="M1" s="1388"/>
      <c r="N1" s="1388"/>
      <c r="O1" s="618"/>
      <c r="P1" s="1389" t="s">
        <v>656</v>
      </c>
      <c r="Q1" s="1390"/>
      <c r="R1" s="1390"/>
      <c r="S1" s="1390"/>
      <c r="T1" s="1390"/>
      <c r="U1" s="1390"/>
    </row>
    <row r="2" spans="1:21" ht="15.75" customHeight="1">
      <c r="A2" s="1335" t="s">
        <v>343</v>
      </c>
      <c r="B2" s="1335"/>
      <c r="C2" s="1335"/>
      <c r="D2" s="1335"/>
      <c r="E2" s="683"/>
      <c r="F2" s="1388"/>
      <c r="G2" s="1388"/>
      <c r="H2" s="1388"/>
      <c r="I2" s="1388"/>
      <c r="J2" s="1388"/>
      <c r="K2" s="1388"/>
      <c r="L2" s="1388"/>
      <c r="M2" s="1388"/>
      <c r="N2" s="1388"/>
      <c r="O2" s="618"/>
      <c r="P2" s="1391" t="str">
        <f>'Thong tin'!B4</f>
        <v>Cục Thi hành án dân sự tỉnh Lâm Đồng </v>
      </c>
      <c r="Q2" s="1391"/>
      <c r="R2" s="1391"/>
      <c r="S2" s="1391"/>
      <c r="T2" s="1391"/>
      <c r="U2" s="1391"/>
    </row>
    <row r="3" spans="1:20" ht="15.75" customHeight="1">
      <c r="A3" s="1328" t="s">
        <v>344</v>
      </c>
      <c r="B3" s="1328"/>
      <c r="C3" s="1328"/>
      <c r="D3" s="1328"/>
      <c r="E3" s="683"/>
      <c r="F3" s="1392" t="str">
        <f>'Thong tin'!B3</f>
        <v>03 tháng / năm 2017</v>
      </c>
      <c r="G3" s="1393"/>
      <c r="H3" s="1393"/>
      <c r="I3" s="1393"/>
      <c r="J3" s="1393"/>
      <c r="K3" s="1393"/>
      <c r="L3" s="1393"/>
      <c r="M3" s="1393"/>
      <c r="N3" s="1393"/>
      <c r="O3" s="621"/>
      <c r="P3" s="680" t="s">
        <v>655</v>
      </c>
      <c r="Q3" s="622"/>
      <c r="R3" s="622"/>
      <c r="S3" s="622"/>
      <c r="T3" s="622"/>
    </row>
    <row r="4" spans="1:20" ht="15" customHeight="1">
      <c r="A4" s="511" t="s">
        <v>216</v>
      </c>
      <c r="B4" s="472"/>
      <c r="C4" s="472"/>
      <c r="D4" s="472"/>
      <c r="E4" s="686"/>
      <c r="F4" s="686"/>
      <c r="G4" s="686"/>
      <c r="H4" s="686"/>
      <c r="I4" s="686"/>
      <c r="J4" s="686"/>
      <c r="K4" s="686"/>
      <c r="L4" s="686"/>
      <c r="M4" s="686"/>
      <c r="N4" s="686"/>
      <c r="O4" s="686"/>
      <c r="P4" s="623" t="s">
        <v>613</v>
      </c>
      <c r="Q4" s="620"/>
      <c r="R4" s="620"/>
      <c r="S4" s="620"/>
      <c r="T4" s="620"/>
    </row>
    <row r="5" spans="1:21" s="625" customFormat="1" ht="15.75" customHeight="1">
      <c r="A5" s="1383" t="s">
        <v>72</v>
      </c>
      <c r="B5" s="1384"/>
      <c r="C5" s="1380" t="s">
        <v>586</v>
      </c>
      <c r="D5" s="1380"/>
      <c r="E5" s="1380"/>
      <c r="F5" s="1380" t="s">
        <v>614</v>
      </c>
      <c r="G5" s="1380"/>
      <c r="H5" s="1380"/>
      <c r="I5" s="1380"/>
      <c r="J5" s="1380"/>
      <c r="K5" s="1380"/>
      <c r="L5" s="1380"/>
      <c r="M5" s="1380"/>
      <c r="N5" s="1380"/>
      <c r="O5" s="1380"/>
      <c r="P5" s="1380" t="s">
        <v>615</v>
      </c>
      <c r="Q5" s="1380"/>
      <c r="R5" s="1380"/>
      <c r="S5" s="1380"/>
      <c r="T5" s="1380"/>
      <c r="U5" s="1380"/>
    </row>
    <row r="6" spans="1:21" s="625" customFormat="1" ht="14.25" customHeight="1">
      <c r="A6" s="1385"/>
      <c r="B6" s="1386"/>
      <c r="C6" s="1380"/>
      <c r="D6" s="1380"/>
      <c r="E6" s="1380"/>
      <c r="F6" s="1380" t="s">
        <v>616</v>
      </c>
      <c r="G6" s="1380"/>
      <c r="H6" s="1380"/>
      <c r="I6" s="1380" t="s">
        <v>590</v>
      </c>
      <c r="J6" s="1380"/>
      <c r="K6" s="1380"/>
      <c r="L6" s="1380"/>
      <c r="M6" s="1380"/>
      <c r="N6" s="1380"/>
      <c r="O6" s="1380"/>
      <c r="P6" s="1380" t="s">
        <v>226</v>
      </c>
      <c r="Q6" s="1387" t="s">
        <v>7</v>
      </c>
      <c r="R6" s="1387"/>
      <c r="S6" s="1387"/>
      <c r="T6" s="1387"/>
      <c r="U6" s="1387"/>
    </row>
    <row r="7" spans="1:21" s="625" customFormat="1" ht="32.25" customHeight="1">
      <c r="A7" s="1385"/>
      <c r="B7" s="1386"/>
      <c r="C7" s="1380"/>
      <c r="D7" s="1380"/>
      <c r="E7" s="1380"/>
      <c r="F7" s="1380"/>
      <c r="G7" s="1380"/>
      <c r="H7" s="1380"/>
      <c r="I7" s="1380" t="s">
        <v>591</v>
      </c>
      <c r="J7" s="1380"/>
      <c r="K7" s="1380"/>
      <c r="L7" s="1380" t="s">
        <v>617</v>
      </c>
      <c r="M7" s="1380"/>
      <c r="N7" s="1380"/>
      <c r="O7" s="1380"/>
      <c r="P7" s="1380"/>
      <c r="Q7" s="1380" t="s">
        <v>593</v>
      </c>
      <c r="R7" s="1380" t="s">
        <v>618</v>
      </c>
      <c r="S7" s="1380" t="s">
        <v>619</v>
      </c>
      <c r="T7" s="1380" t="s">
        <v>620</v>
      </c>
      <c r="U7" s="1380" t="s">
        <v>621</v>
      </c>
    </row>
    <row r="8" spans="1:21" s="625" customFormat="1" ht="15" customHeight="1">
      <c r="A8" s="1385"/>
      <c r="B8" s="1386"/>
      <c r="C8" s="1380" t="s">
        <v>622</v>
      </c>
      <c r="D8" s="1380" t="s">
        <v>7</v>
      </c>
      <c r="E8" s="1380"/>
      <c r="F8" s="1380" t="s">
        <v>623</v>
      </c>
      <c r="G8" s="1380" t="s">
        <v>7</v>
      </c>
      <c r="H8" s="1380"/>
      <c r="I8" s="1380" t="s">
        <v>624</v>
      </c>
      <c r="J8" s="1380" t="s">
        <v>7</v>
      </c>
      <c r="K8" s="1380"/>
      <c r="L8" s="1380" t="s">
        <v>623</v>
      </c>
      <c r="M8" s="1380" t="s">
        <v>7</v>
      </c>
      <c r="N8" s="1380"/>
      <c r="O8" s="1380"/>
      <c r="P8" s="1380"/>
      <c r="Q8" s="1380"/>
      <c r="R8" s="1381"/>
      <c r="S8" s="1382"/>
      <c r="T8" s="1380"/>
      <c r="U8" s="1380"/>
    </row>
    <row r="9" spans="1:21" s="625" customFormat="1" ht="79.5" customHeight="1">
      <c r="A9" s="1385"/>
      <c r="B9" s="1386"/>
      <c r="C9" s="1380"/>
      <c r="D9" s="624" t="s">
        <v>625</v>
      </c>
      <c r="E9" s="624" t="s">
        <v>626</v>
      </c>
      <c r="F9" s="1381"/>
      <c r="G9" s="624" t="s">
        <v>627</v>
      </c>
      <c r="H9" s="624" t="s">
        <v>628</v>
      </c>
      <c r="I9" s="1381"/>
      <c r="J9" s="624" t="s">
        <v>629</v>
      </c>
      <c r="K9" s="624" t="s">
        <v>630</v>
      </c>
      <c r="L9" s="1380"/>
      <c r="M9" s="624" t="s">
        <v>631</v>
      </c>
      <c r="N9" s="624" t="s">
        <v>632</v>
      </c>
      <c r="O9" s="624" t="s">
        <v>633</v>
      </c>
      <c r="P9" s="1380"/>
      <c r="Q9" s="1380"/>
      <c r="R9" s="1381"/>
      <c r="S9" s="1382"/>
      <c r="T9" s="1380"/>
      <c r="U9" s="1380"/>
    </row>
    <row r="10" spans="1:21" ht="12.75">
      <c r="A10" s="626"/>
      <c r="B10" s="627" t="s">
        <v>608</v>
      </c>
      <c r="C10" s="628">
        <v>1</v>
      </c>
      <c r="D10" s="628">
        <v>2</v>
      </c>
      <c r="E10" s="628">
        <v>3</v>
      </c>
      <c r="F10" s="629">
        <v>4</v>
      </c>
      <c r="G10" s="630">
        <v>5</v>
      </c>
      <c r="H10" s="629">
        <v>6</v>
      </c>
      <c r="I10" s="630">
        <v>7</v>
      </c>
      <c r="J10" s="629">
        <v>8</v>
      </c>
      <c r="K10" s="630">
        <v>9</v>
      </c>
      <c r="L10" s="629">
        <v>10</v>
      </c>
      <c r="M10" s="630">
        <v>11</v>
      </c>
      <c r="N10" s="629">
        <v>12</v>
      </c>
      <c r="O10" s="630">
        <v>13</v>
      </c>
      <c r="P10" s="629">
        <v>14</v>
      </c>
      <c r="Q10" s="630">
        <v>15</v>
      </c>
      <c r="R10" s="629">
        <v>16</v>
      </c>
      <c r="S10" s="630">
        <v>17</v>
      </c>
      <c r="T10" s="629">
        <v>18</v>
      </c>
      <c r="U10" s="630">
        <v>19</v>
      </c>
    </row>
    <row r="11" spans="1:21" s="625" customFormat="1" ht="15.75" customHeight="1">
      <c r="A11" s="1374" t="s">
        <v>38</v>
      </c>
      <c r="B11" s="1375"/>
      <c r="C11" s="877">
        <f aca="true" t="shared" si="0" ref="C11:U11">C12+C13</f>
        <v>0</v>
      </c>
      <c r="D11" s="877">
        <f t="shared" si="0"/>
        <v>0</v>
      </c>
      <c r="E11" s="877">
        <f t="shared" si="0"/>
        <v>0</v>
      </c>
      <c r="F11" s="877">
        <f t="shared" si="0"/>
        <v>0</v>
      </c>
      <c r="G11" s="877">
        <f t="shared" si="0"/>
        <v>0</v>
      </c>
      <c r="H11" s="877">
        <f t="shared" si="0"/>
        <v>0</v>
      </c>
      <c r="I11" s="877">
        <f t="shared" si="0"/>
        <v>0</v>
      </c>
      <c r="J11" s="877">
        <f t="shared" si="0"/>
        <v>0</v>
      </c>
      <c r="K11" s="877">
        <f t="shared" si="0"/>
        <v>0</v>
      </c>
      <c r="L11" s="877">
        <f t="shared" si="0"/>
        <v>0</v>
      </c>
      <c r="M11" s="877">
        <f t="shared" si="0"/>
        <v>0</v>
      </c>
      <c r="N11" s="877">
        <f t="shared" si="0"/>
        <v>0</v>
      </c>
      <c r="O11" s="877">
        <f t="shared" si="0"/>
        <v>0</v>
      </c>
      <c r="P11" s="877">
        <f t="shared" si="0"/>
        <v>0</v>
      </c>
      <c r="Q11" s="877">
        <f t="shared" si="0"/>
        <v>0</v>
      </c>
      <c r="R11" s="877">
        <f t="shared" si="0"/>
        <v>0</v>
      </c>
      <c r="S11" s="877">
        <f t="shared" si="0"/>
        <v>0</v>
      </c>
      <c r="T11" s="877">
        <f t="shared" si="0"/>
        <v>0</v>
      </c>
      <c r="U11" s="877">
        <f t="shared" si="0"/>
        <v>0</v>
      </c>
    </row>
    <row r="12" spans="1:21" s="625" customFormat="1" ht="15.75" customHeight="1">
      <c r="A12" s="631" t="s">
        <v>0</v>
      </c>
      <c r="B12" s="632" t="s">
        <v>227</v>
      </c>
      <c r="C12" s="878">
        <f>D12+E12</f>
        <v>0</v>
      </c>
      <c r="D12" s="879">
        <v>0</v>
      </c>
      <c r="E12" s="879">
        <v>0</v>
      </c>
      <c r="F12" s="878">
        <f>G12+H12</f>
        <v>0</v>
      </c>
      <c r="G12" s="880">
        <v>0</v>
      </c>
      <c r="H12" s="880">
        <v>0</v>
      </c>
      <c r="I12" s="881">
        <f>J12+K12</f>
        <v>0</v>
      </c>
      <c r="J12" s="882">
        <v>0</v>
      </c>
      <c r="K12" s="882">
        <v>0</v>
      </c>
      <c r="L12" s="883">
        <f>M12+N12+O12</f>
        <v>0</v>
      </c>
      <c r="M12" s="882">
        <v>0</v>
      </c>
      <c r="N12" s="882">
        <v>0</v>
      </c>
      <c r="O12" s="882">
        <v>0</v>
      </c>
      <c r="P12" s="883">
        <f>Q12+R12+S12+T12+U12</f>
        <v>0</v>
      </c>
      <c r="Q12" s="882">
        <v>0</v>
      </c>
      <c r="R12" s="882">
        <v>0</v>
      </c>
      <c r="S12" s="882">
        <v>0</v>
      </c>
      <c r="T12" s="882">
        <v>0</v>
      </c>
      <c r="U12" s="884">
        <v>0</v>
      </c>
    </row>
    <row r="13" spans="1:21" s="625" customFormat="1" ht="15.75" customHeight="1">
      <c r="A13" s="633" t="s">
        <v>1</v>
      </c>
      <c r="B13" s="603" t="s">
        <v>19</v>
      </c>
      <c r="C13" s="878">
        <f aca="true" t="shared" si="1" ref="C13:U13">SUM(C14:C25)</f>
        <v>0</v>
      </c>
      <c r="D13" s="879">
        <f t="shared" si="1"/>
        <v>0</v>
      </c>
      <c r="E13" s="879">
        <f t="shared" si="1"/>
        <v>0</v>
      </c>
      <c r="F13" s="878">
        <f t="shared" si="1"/>
        <v>0</v>
      </c>
      <c r="G13" s="879">
        <f t="shared" si="1"/>
        <v>0</v>
      </c>
      <c r="H13" s="879">
        <f t="shared" si="1"/>
        <v>0</v>
      </c>
      <c r="I13" s="878">
        <f t="shared" si="1"/>
        <v>0</v>
      </c>
      <c r="J13" s="879">
        <f t="shared" si="1"/>
        <v>0</v>
      </c>
      <c r="K13" s="879">
        <f t="shared" si="1"/>
        <v>0</v>
      </c>
      <c r="L13" s="878">
        <f t="shared" si="1"/>
        <v>0</v>
      </c>
      <c r="M13" s="879">
        <f t="shared" si="1"/>
        <v>0</v>
      </c>
      <c r="N13" s="879">
        <f t="shared" si="1"/>
        <v>0</v>
      </c>
      <c r="O13" s="879">
        <f t="shared" si="1"/>
        <v>0</v>
      </c>
      <c r="P13" s="878">
        <f t="shared" si="1"/>
        <v>0</v>
      </c>
      <c r="Q13" s="879">
        <f t="shared" si="1"/>
        <v>0</v>
      </c>
      <c r="R13" s="879">
        <f t="shared" si="1"/>
        <v>0</v>
      </c>
      <c r="S13" s="879">
        <f t="shared" si="1"/>
        <v>0</v>
      </c>
      <c r="T13" s="879">
        <f t="shared" si="1"/>
        <v>0</v>
      </c>
      <c r="U13" s="879">
        <f t="shared" si="1"/>
        <v>0</v>
      </c>
    </row>
    <row r="14" spans="1:21" s="625" customFormat="1" ht="15.75" customHeight="1">
      <c r="A14" s="693" t="s">
        <v>52</v>
      </c>
      <c r="B14" s="691" t="s">
        <v>664</v>
      </c>
      <c r="C14" s="878">
        <f aca="true" t="shared" si="2" ref="C14:C25">D14+E14</f>
        <v>0</v>
      </c>
      <c r="D14" s="879">
        <v>0</v>
      </c>
      <c r="E14" s="879">
        <v>0</v>
      </c>
      <c r="F14" s="878">
        <v>0</v>
      </c>
      <c r="G14" s="879">
        <v>0</v>
      </c>
      <c r="H14" s="880">
        <v>0</v>
      </c>
      <c r="I14" s="878">
        <f aca="true" t="shared" si="3" ref="I14:I25">J14+K14</f>
        <v>0</v>
      </c>
      <c r="J14" s="882">
        <v>0</v>
      </c>
      <c r="K14" s="882">
        <v>0</v>
      </c>
      <c r="L14" s="883">
        <f aca="true" t="shared" si="4" ref="L14:L25">M14+N14+O14</f>
        <v>0</v>
      </c>
      <c r="M14" s="882">
        <v>0</v>
      </c>
      <c r="N14" s="882">
        <v>0</v>
      </c>
      <c r="O14" s="882">
        <v>0</v>
      </c>
      <c r="P14" s="883">
        <f aca="true" t="shared" si="5" ref="P14:P25">Q14+R14+S14+T14+U14</f>
        <v>0</v>
      </c>
      <c r="Q14" s="882">
        <v>0</v>
      </c>
      <c r="R14" s="882">
        <v>0</v>
      </c>
      <c r="S14" s="882">
        <v>0</v>
      </c>
      <c r="T14" s="882">
        <v>0</v>
      </c>
      <c r="U14" s="884">
        <v>0</v>
      </c>
    </row>
    <row r="15" spans="1:21" s="625" customFormat="1" ht="15.75" customHeight="1">
      <c r="A15" s="693" t="s">
        <v>53</v>
      </c>
      <c r="B15" s="691" t="s">
        <v>665</v>
      </c>
      <c r="C15" s="878">
        <f t="shared" si="2"/>
        <v>0</v>
      </c>
      <c r="D15" s="879">
        <v>0</v>
      </c>
      <c r="E15" s="879">
        <v>0</v>
      </c>
      <c r="F15" s="878">
        <f>G15+H15</f>
        <v>0</v>
      </c>
      <c r="G15" s="880">
        <v>0</v>
      </c>
      <c r="H15" s="880">
        <v>0</v>
      </c>
      <c r="I15" s="878">
        <f t="shared" si="3"/>
        <v>0</v>
      </c>
      <c r="J15" s="882">
        <v>0</v>
      </c>
      <c r="K15" s="882">
        <v>0</v>
      </c>
      <c r="L15" s="883">
        <f t="shared" si="4"/>
        <v>0</v>
      </c>
      <c r="M15" s="882">
        <v>0</v>
      </c>
      <c r="N15" s="882">
        <v>0</v>
      </c>
      <c r="O15" s="882">
        <v>0</v>
      </c>
      <c r="P15" s="883">
        <f t="shared" si="5"/>
        <v>0</v>
      </c>
      <c r="Q15" s="882">
        <v>0</v>
      </c>
      <c r="R15" s="882">
        <v>0</v>
      </c>
      <c r="S15" s="882">
        <v>0</v>
      </c>
      <c r="T15" s="882">
        <v>0</v>
      </c>
      <c r="U15" s="884">
        <v>0</v>
      </c>
    </row>
    <row r="16" spans="1:21" s="625" customFormat="1" ht="15.75" customHeight="1">
      <c r="A16" s="694" t="s">
        <v>58</v>
      </c>
      <c r="B16" s="695" t="s">
        <v>666</v>
      </c>
      <c r="C16" s="878">
        <f t="shared" si="2"/>
        <v>0</v>
      </c>
      <c r="D16" s="879">
        <v>0</v>
      </c>
      <c r="E16" s="879">
        <v>0</v>
      </c>
      <c r="F16" s="878">
        <f>G16+H16</f>
        <v>0</v>
      </c>
      <c r="G16" s="880">
        <v>0</v>
      </c>
      <c r="H16" s="880">
        <v>0</v>
      </c>
      <c r="I16" s="878">
        <f t="shared" si="3"/>
        <v>0</v>
      </c>
      <c r="J16" s="882">
        <v>0</v>
      </c>
      <c r="K16" s="882">
        <v>0</v>
      </c>
      <c r="L16" s="883">
        <f t="shared" si="4"/>
        <v>0</v>
      </c>
      <c r="M16" s="882">
        <v>0</v>
      </c>
      <c r="N16" s="882">
        <v>0</v>
      </c>
      <c r="O16" s="882">
        <v>0</v>
      </c>
      <c r="P16" s="883">
        <f t="shared" si="5"/>
        <v>0</v>
      </c>
      <c r="Q16" s="882">
        <v>0</v>
      </c>
      <c r="R16" s="882">
        <v>0</v>
      </c>
      <c r="S16" s="882">
        <v>0</v>
      </c>
      <c r="T16" s="882">
        <v>0</v>
      </c>
      <c r="U16" s="884">
        <v>0</v>
      </c>
    </row>
    <row r="17" spans="1:21" s="625" customFormat="1" ht="15.75" customHeight="1">
      <c r="A17" s="693" t="s">
        <v>73</v>
      </c>
      <c r="B17" s="691" t="s">
        <v>667</v>
      </c>
      <c r="C17" s="878">
        <f t="shared" si="2"/>
        <v>0</v>
      </c>
      <c r="D17" s="879">
        <v>0</v>
      </c>
      <c r="E17" s="879">
        <v>0</v>
      </c>
      <c r="F17" s="878">
        <f>G17+H17</f>
        <v>0</v>
      </c>
      <c r="G17" s="880">
        <v>0</v>
      </c>
      <c r="H17" s="880">
        <v>0</v>
      </c>
      <c r="I17" s="878">
        <f t="shared" si="3"/>
        <v>0</v>
      </c>
      <c r="J17" s="882">
        <v>0</v>
      </c>
      <c r="K17" s="882">
        <v>0</v>
      </c>
      <c r="L17" s="883">
        <f t="shared" si="4"/>
        <v>0</v>
      </c>
      <c r="M17" s="882">
        <v>0</v>
      </c>
      <c r="N17" s="882">
        <v>0</v>
      </c>
      <c r="O17" s="882">
        <v>0</v>
      </c>
      <c r="P17" s="883">
        <f t="shared" si="5"/>
        <v>0</v>
      </c>
      <c r="Q17" s="882">
        <v>0</v>
      </c>
      <c r="R17" s="882">
        <v>0</v>
      </c>
      <c r="S17" s="882">
        <v>0</v>
      </c>
      <c r="T17" s="882">
        <v>0</v>
      </c>
      <c r="U17" s="884">
        <v>0</v>
      </c>
    </row>
    <row r="18" spans="1:21" s="625" customFormat="1" ht="15.75" customHeight="1">
      <c r="A18" s="696" t="s">
        <v>74</v>
      </c>
      <c r="B18" s="691" t="s">
        <v>668</v>
      </c>
      <c r="C18" s="878">
        <f t="shared" si="2"/>
        <v>0</v>
      </c>
      <c r="D18" s="879">
        <v>0</v>
      </c>
      <c r="E18" s="879">
        <v>0</v>
      </c>
      <c r="F18" s="878">
        <v>0</v>
      </c>
      <c r="G18" s="880">
        <v>0</v>
      </c>
      <c r="H18" s="880">
        <v>0</v>
      </c>
      <c r="I18" s="878">
        <f t="shared" si="3"/>
        <v>0</v>
      </c>
      <c r="J18" s="882">
        <v>0</v>
      </c>
      <c r="K18" s="882">
        <v>0</v>
      </c>
      <c r="L18" s="883">
        <f t="shared" si="4"/>
        <v>0</v>
      </c>
      <c r="M18" s="882">
        <v>0</v>
      </c>
      <c r="N18" s="882">
        <v>0</v>
      </c>
      <c r="O18" s="882">
        <v>0</v>
      </c>
      <c r="P18" s="883">
        <f t="shared" si="5"/>
        <v>0</v>
      </c>
      <c r="Q18" s="882">
        <v>0</v>
      </c>
      <c r="R18" s="882">
        <v>0</v>
      </c>
      <c r="S18" s="882">
        <v>0</v>
      </c>
      <c r="T18" s="882">
        <v>0</v>
      </c>
      <c r="U18" s="884">
        <v>0</v>
      </c>
    </row>
    <row r="19" spans="1:21" s="625" customFormat="1" ht="15.75" customHeight="1">
      <c r="A19" s="693" t="s">
        <v>75</v>
      </c>
      <c r="B19" s="691" t="s">
        <v>669</v>
      </c>
      <c r="C19" s="878">
        <f t="shared" si="2"/>
        <v>0</v>
      </c>
      <c r="D19" s="879">
        <v>0</v>
      </c>
      <c r="E19" s="879">
        <v>0</v>
      </c>
      <c r="F19" s="878">
        <v>0</v>
      </c>
      <c r="G19" s="879">
        <v>0</v>
      </c>
      <c r="H19" s="880">
        <v>0</v>
      </c>
      <c r="I19" s="878">
        <f t="shared" si="3"/>
        <v>0</v>
      </c>
      <c r="J19" s="882">
        <v>0</v>
      </c>
      <c r="K19" s="882">
        <v>0</v>
      </c>
      <c r="L19" s="883">
        <f t="shared" si="4"/>
        <v>0</v>
      </c>
      <c r="M19" s="882">
        <v>0</v>
      </c>
      <c r="N19" s="882">
        <v>0</v>
      </c>
      <c r="O19" s="882">
        <v>0</v>
      </c>
      <c r="P19" s="883">
        <f t="shared" si="5"/>
        <v>0</v>
      </c>
      <c r="Q19" s="882">
        <v>0</v>
      </c>
      <c r="R19" s="882">
        <v>0</v>
      </c>
      <c r="S19" s="882">
        <v>0</v>
      </c>
      <c r="T19" s="882">
        <v>0</v>
      </c>
      <c r="U19" s="884">
        <v>0</v>
      </c>
    </row>
    <row r="20" spans="1:21" s="625" customFormat="1" ht="15.75" customHeight="1">
      <c r="A20" s="693" t="s">
        <v>76</v>
      </c>
      <c r="B20" s="691" t="s">
        <v>670</v>
      </c>
      <c r="C20" s="878">
        <f t="shared" si="2"/>
        <v>0</v>
      </c>
      <c r="D20" s="879">
        <v>0</v>
      </c>
      <c r="E20" s="879">
        <v>0</v>
      </c>
      <c r="F20" s="878">
        <f aca="true" t="shared" si="6" ref="F20:F25">G20+H20</f>
        <v>0</v>
      </c>
      <c r="G20" s="880">
        <v>0</v>
      </c>
      <c r="H20" s="880">
        <v>0</v>
      </c>
      <c r="I20" s="878">
        <f t="shared" si="3"/>
        <v>0</v>
      </c>
      <c r="J20" s="882">
        <v>0</v>
      </c>
      <c r="K20" s="882">
        <v>0</v>
      </c>
      <c r="L20" s="883">
        <f t="shared" si="4"/>
        <v>0</v>
      </c>
      <c r="M20" s="882">
        <v>0</v>
      </c>
      <c r="N20" s="882">
        <v>0</v>
      </c>
      <c r="O20" s="882">
        <v>0</v>
      </c>
      <c r="P20" s="883">
        <f t="shared" si="5"/>
        <v>0</v>
      </c>
      <c r="Q20" s="882">
        <v>0</v>
      </c>
      <c r="R20" s="882">
        <v>0</v>
      </c>
      <c r="S20" s="882">
        <v>0</v>
      </c>
      <c r="T20" s="882">
        <v>0</v>
      </c>
      <c r="U20" s="884">
        <v>0</v>
      </c>
    </row>
    <row r="21" spans="1:21" s="625" customFormat="1" ht="15.75" customHeight="1">
      <c r="A21" s="693" t="s">
        <v>77</v>
      </c>
      <c r="B21" s="691" t="s">
        <v>671</v>
      </c>
      <c r="C21" s="878">
        <f t="shared" si="2"/>
        <v>0</v>
      </c>
      <c r="D21" s="879">
        <v>0</v>
      </c>
      <c r="E21" s="879">
        <v>0</v>
      </c>
      <c r="F21" s="878">
        <f t="shared" si="6"/>
        <v>0</v>
      </c>
      <c r="G21" s="880">
        <v>0</v>
      </c>
      <c r="H21" s="880">
        <v>0</v>
      </c>
      <c r="I21" s="878">
        <f t="shared" si="3"/>
        <v>0</v>
      </c>
      <c r="J21" s="882">
        <v>0</v>
      </c>
      <c r="K21" s="882">
        <v>0</v>
      </c>
      <c r="L21" s="883">
        <f t="shared" si="4"/>
        <v>0</v>
      </c>
      <c r="M21" s="882">
        <v>0</v>
      </c>
      <c r="N21" s="882">
        <v>0</v>
      </c>
      <c r="O21" s="882">
        <v>0</v>
      </c>
      <c r="P21" s="883">
        <f t="shared" si="5"/>
        <v>0</v>
      </c>
      <c r="Q21" s="882">
        <v>0</v>
      </c>
      <c r="R21" s="882">
        <v>0</v>
      </c>
      <c r="S21" s="882">
        <v>0</v>
      </c>
      <c r="T21" s="882">
        <v>0</v>
      </c>
      <c r="U21" s="884">
        <v>0</v>
      </c>
    </row>
    <row r="22" spans="1:21" s="625" customFormat="1" ht="15.75" customHeight="1">
      <c r="A22" s="693" t="s">
        <v>78</v>
      </c>
      <c r="B22" s="691" t="s">
        <v>672</v>
      </c>
      <c r="C22" s="878">
        <f t="shared" si="2"/>
        <v>0</v>
      </c>
      <c r="D22" s="879">
        <v>0</v>
      </c>
      <c r="E22" s="879">
        <v>0</v>
      </c>
      <c r="F22" s="878">
        <f t="shared" si="6"/>
        <v>0</v>
      </c>
      <c r="G22" s="880">
        <v>0</v>
      </c>
      <c r="H22" s="880">
        <v>0</v>
      </c>
      <c r="I22" s="878">
        <f t="shared" si="3"/>
        <v>0</v>
      </c>
      <c r="J22" s="882">
        <v>0</v>
      </c>
      <c r="K22" s="882">
        <v>0</v>
      </c>
      <c r="L22" s="883">
        <f t="shared" si="4"/>
        <v>0</v>
      </c>
      <c r="M22" s="882">
        <v>0</v>
      </c>
      <c r="N22" s="882">
        <v>0</v>
      </c>
      <c r="O22" s="882">
        <v>0</v>
      </c>
      <c r="P22" s="883">
        <f t="shared" si="5"/>
        <v>0</v>
      </c>
      <c r="Q22" s="882">
        <v>0</v>
      </c>
      <c r="R22" s="882">
        <v>0</v>
      </c>
      <c r="S22" s="882">
        <v>0</v>
      </c>
      <c r="T22" s="882">
        <v>0</v>
      </c>
      <c r="U22" s="884">
        <v>0</v>
      </c>
    </row>
    <row r="23" spans="1:21" s="625" customFormat="1" ht="15.75" customHeight="1">
      <c r="A23" s="694" t="s">
        <v>101</v>
      </c>
      <c r="B23" s="691" t="s">
        <v>673</v>
      </c>
      <c r="C23" s="878">
        <f t="shared" si="2"/>
        <v>0</v>
      </c>
      <c r="D23" s="879">
        <v>0</v>
      </c>
      <c r="E23" s="879">
        <v>0</v>
      </c>
      <c r="F23" s="878">
        <f t="shared" si="6"/>
        <v>0</v>
      </c>
      <c r="G23" s="880">
        <v>0</v>
      </c>
      <c r="H23" s="880">
        <v>0</v>
      </c>
      <c r="I23" s="878">
        <f t="shared" si="3"/>
        <v>0</v>
      </c>
      <c r="J23" s="882">
        <v>0</v>
      </c>
      <c r="K23" s="882">
        <v>0</v>
      </c>
      <c r="L23" s="883">
        <f t="shared" si="4"/>
        <v>0</v>
      </c>
      <c r="M23" s="882">
        <v>0</v>
      </c>
      <c r="N23" s="882">
        <v>0</v>
      </c>
      <c r="O23" s="882">
        <v>0</v>
      </c>
      <c r="P23" s="883">
        <f t="shared" si="5"/>
        <v>0</v>
      </c>
      <c r="Q23" s="882">
        <v>0</v>
      </c>
      <c r="R23" s="882">
        <v>0</v>
      </c>
      <c r="S23" s="882">
        <v>0</v>
      </c>
      <c r="T23" s="882">
        <v>0</v>
      </c>
      <c r="U23" s="884">
        <v>0</v>
      </c>
    </row>
    <row r="24" spans="1:21" s="625" customFormat="1" ht="15.75" customHeight="1">
      <c r="A24" s="694" t="s">
        <v>102</v>
      </c>
      <c r="B24" s="691" t="s">
        <v>674</v>
      </c>
      <c r="C24" s="878">
        <f t="shared" si="2"/>
        <v>0</v>
      </c>
      <c r="D24" s="879">
        <v>0</v>
      </c>
      <c r="E24" s="879">
        <v>0</v>
      </c>
      <c r="F24" s="878">
        <f t="shared" si="6"/>
        <v>0</v>
      </c>
      <c r="G24" s="880">
        <v>0</v>
      </c>
      <c r="H24" s="880">
        <v>0</v>
      </c>
      <c r="I24" s="878">
        <f t="shared" si="3"/>
        <v>0</v>
      </c>
      <c r="J24" s="882">
        <v>0</v>
      </c>
      <c r="K24" s="882">
        <v>0</v>
      </c>
      <c r="L24" s="883">
        <f t="shared" si="4"/>
        <v>0</v>
      </c>
      <c r="M24" s="882">
        <v>0</v>
      </c>
      <c r="N24" s="882">
        <v>0</v>
      </c>
      <c r="O24" s="882">
        <v>0</v>
      </c>
      <c r="P24" s="883">
        <f t="shared" si="5"/>
        <v>0</v>
      </c>
      <c r="Q24" s="882">
        <v>0</v>
      </c>
      <c r="R24" s="882">
        <v>0</v>
      </c>
      <c r="S24" s="882">
        <v>0</v>
      </c>
      <c r="T24" s="882">
        <v>0</v>
      </c>
      <c r="U24" s="884">
        <v>0</v>
      </c>
    </row>
    <row r="25" spans="1:21" s="625" customFormat="1" ht="15.75" customHeight="1">
      <c r="A25" s="694" t="s">
        <v>103</v>
      </c>
      <c r="B25" s="691" t="s">
        <v>675</v>
      </c>
      <c r="C25" s="878">
        <f t="shared" si="2"/>
        <v>0</v>
      </c>
      <c r="D25" s="879">
        <v>0</v>
      </c>
      <c r="E25" s="879">
        <v>0</v>
      </c>
      <c r="F25" s="878">
        <f t="shared" si="6"/>
        <v>0</v>
      </c>
      <c r="G25" s="880">
        <v>0</v>
      </c>
      <c r="H25" s="880">
        <v>0</v>
      </c>
      <c r="I25" s="878">
        <f t="shared" si="3"/>
        <v>0</v>
      </c>
      <c r="J25" s="882">
        <v>0</v>
      </c>
      <c r="K25" s="882">
        <v>0</v>
      </c>
      <c r="L25" s="883">
        <f t="shared" si="4"/>
        <v>0</v>
      </c>
      <c r="M25" s="882">
        <v>0</v>
      </c>
      <c r="N25" s="882">
        <v>0</v>
      </c>
      <c r="O25" s="882">
        <v>0</v>
      </c>
      <c r="P25" s="883">
        <f t="shared" si="5"/>
        <v>0</v>
      </c>
      <c r="Q25" s="882">
        <v>0</v>
      </c>
      <c r="R25" s="882">
        <v>0</v>
      </c>
      <c r="S25" s="882">
        <v>0</v>
      </c>
      <c r="T25" s="882">
        <v>0</v>
      </c>
      <c r="U25" s="884">
        <v>0</v>
      </c>
    </row>
    <row r="26" spans="1:21" ht="26.25" customHeight="1">
      <c r="A26" s="634"/>
      <c r="B26" s="1376"/>
      <c r="C26" s="1376"/>
      <c r="D26" s="1376"/>
      <c r="E26" s="1376"/>
      <c r="F26" s="1376"/>
      <c r="G26" s="1376"/>
      <c r="H26" s="635"/>
      <c r="I26" s="635"/>
      <c r="J26" s="635"/>
      <c r="K26" s="635"/>
      <c r="L26" s="635"/>
      <c r="M26" s="636"/>
      <c r="N26" s="1356" t="str">
        <f>'Thong tin'!B8</f>
        <v>Lâm Đồng, ngày 06 tháng 01 năm 2017</v>
      </c>
      <c r="O26" s="1356"/>
      <c r="P26" s="1356"/>
      <c r="Q26" s="1356"/>
      <c r="R26" s="1356"/>
      <c r="S26" s="1356"/>
      <c r="T26" s="1356"/>
      <c r="U26" s="1356"/>
    </row>
    <row r="27" spans="1:21" ht="18.75" customHeight="1">
      <c r="A27" s="634"/>
      <c r="B27" s="1377" t="s">
        <v>634</v>
      </c>
      <c r="C27" s="1377"/>
      <c r="D27" s="1377"/>
      <c r="E27" s="1377"/>
      <c r="F27" s="1377"/>
      <c r="G27" s="637"/>
      <c r="H27" s="638"/>
      <c r="I27" s="638"/>
      <c r="J27" s="638"/>
      <c r="K27" s="638"/>
      <c r="L27" s="638"/>
      <c r="M27" s="639"/>
      <c r="N27" s="1378" t="str">
        <f>'Thong tin'!B7</f>
        <v>CỤC TRƯỞNG</v>
      </c>
      <c r="O27" s="1348"/>
      <c r="P27" s="1348"/>
      <c r="Q27" s="1348"/>
      <c r="R27" s="1348"/>
      <c r="S27" s="1348"/>
      <c r="T27" s="1348"/>
      <c r="U27" s="1348"/>
    </row>
    <row r="28" spans="1:21" ht="18.75" customHeight="1">
      <c r="A28" s="642"/>
      <c r="B28" s="1369"/>
      <c r="C28" s="1369"/>
      <c r="D28" s="1369"/>
      <c r="E28" s="1369"/>
      <c r="F28" s="1369"/>
      <c r="G28" s="643"/>
      <c r="H28" s="643"/>
      <c r="I28" s="643"/>
      <c r="J28" s="643"/>
      <c r="K28" s="643"/>
      <c r="L28" s="643"/>
      <c r="M28" s="643"/>
      <c r="N28" s="1370"/>
      <c r="O28" s="1370"/>
      <c r="P28" s="1370"/>
      <c r="Q28" s="1370"/>
      <c r="R28" s="1370"/>
      <c r="S28" s="1370"/>
      <c r="T28" s="1370"/>
      <c r="U28" s="1370"/>
    </row>
    <row r="29" spans="2:21" ht="31.5" customHeight="1">
      <c r="B29" s="1371"/>
      <c r="C29" s="1371"/>
      <c r="D29" s="1371"/>
      <c r="E29" s="1371"/>
      <c r="F29" s="1371"/>
      <c r="G29" s="639"/>
      <c r="H29" s="639"/>
      <c r="I29" s="639"/>
      <c r="J29" s="639"/>
      <c r="K29" s="639"/>
      <c r="L29" s="639"/>
      <c r="M29" s="639"/>
      <c r="N29" s="639"/>
      <c r="O29" s="639"/>
      <c r="P29" s="1371"/>
      <c r="Q29" s="1371"/>
      <c r="R29" s="1371"/>
      <c r="S29" s="1371"/>
      <c r="T29" s="639"/>
      <c r="U29" s="639"/>
    </row>
    <row r="30" spans="2:21" ht="18">
      <c r="B30" s="639"/>
      <c r="C30" s="639"/>
      <c r="D30" s="639"/>
      <c r="E30" s="639"/>
      <c r="F30" s="639"/>
      <c r="G30" s="639"/>
      <c r="H30" s="639"/>
      <c r="I30" s="639"/>
      <c r="J30" s="639"/>
      <c r="K30" s="639"/>
      <c r="L30" s="639"/>
      <c r="M30" s="639"/>
      <c r="N30" s="639"/>
      <c r="O30" s="639"/>
      <c r="P30" s="639"/>
      <c r="Q30" s="639"/>
      <c r="R30" s="639"/>
      <c r="S30" s="639"/>
      <c r="T30" s="639"/>
      <c r="U30" s="639"/>
    </row>
    <row r="31" spans="2:21" ht="18">
      <c r="B31" s="639"/>
      <c r="C31" s="639"/>
      <c r="D31" s="639"/>
      <c r="E31" s="639"/>
      <c r="F31" s="639"/>
      <c r="G31" s="639"/>
      <c r="H31" s="639"/>
      <c r="I31" s="639"/>
      <c r="J31" s="639"/>
      <c r="K31" s="639"/>
      <c r="L31" s="639"/>
      <c r="M31" s="639"/>
      <c r="N31" s="639"/>
      <c r="O31" s="639"/>
      <c r="P31" s="639"/>
      <c r="Q31" s="639"/>
      <c r="R31" s="639"/>
      <c r="S31" s="639"/>
      <c r="T31" s="639"/>
      <c r="U31" s="639"/>
    </row>
    <row r="32" spans="2:21" ht="18.75">
      <c r="B32" s="1372" t="str">
        <f>'Thong tin'!B5</f>
        <v>Phạm Ngọc Hoa</v>
      </c>
      <c r="C32" s="1372"/>
      <c r="D32" s="1372"/>
      <c r="E32" s="1372"/>
      <c r="F32" s="1372"/>
      <c r="G32" s="1372"/>
      <c r="H32" s="644"/>
      <c r="I32" s="607"/>
      <c r="J32" s="607"/>
      <c r="K32" s="607"/>
      <c r="L32" s="607"/>
      <c r="M32" s="607"/>
      <c r="N32" s="1373" t="str">
        <f>'Thong tin'!B6</f>
        <v>Trần Hữu Thọ </v>
      </c>
      <c r="O32" s="1373"/>
      <c r="P32" s="1373"/>
      <c r="Q32" s="1373"/>
      <c r="R32" s="1373"/>
      <c r="S32" s="1373"/>
      <c r="T32" s="1373"/>
      <c r="U32" s="1373"/>
    </row>
    <row r="33" ht="12.75" hidden="1"/>
    <row r="34" spans="1:20" ht="13.5" hidden="1">
      <c r="A34" s="645" t="s">
        <v>225</v>
      </c>
      <c r="O34" s="1379"/>
      <c r="P34" s="1379"/>
      <c r="Q34" s="1379"/>
      <c r="R34" s="1379"/>
      <c r="S34" s="1379"/>
      <c r="T34" s="1379"/>
    </row>
    <row r="35" spans="2:14" ht="12.75" customHeight="1" hidden="1">
      <c r="B35" s="1368" t="s">
        <v>635</v>
      </c>
      <c r="C35" s="1368"/>
      <c r="D35" s="1368"/>
      <c r="E35" s="1368"/>
      <c r="F35" s="1368"/>
      <c r="G35" s="1368"/>
      <c r="H35" s="1368"/>
      <c r="I35" s="1368"/>
      <c r="J35" s="1368"/>
      <c r="K35" s="1368"/>
      <c r="L35" s="646"/>
      <c r="M35" s="646"/>
      <c r="N35" s="646"/>
    </row>
    <row r="36" spans="1:14" ht="12.75" customHeight="1" hidden="1">
      <c r="A36" s="646"/>
      <c r="B36" s="647" t="s">
        <v>636</v>
      </c>
      <c r="C36" s="646"/>
      <c r="D36" s="646"/>
      <c r="E36" s="646"/>
      <c r="F36" s="646"/>
      <c r="G36" s="646"/>
      <c r="H36" s="646"/>
      <c r="I36" s="646"/>
      <c r="J36" s="646"/>
      <c r="K36" s="646"/>
      <c r="L36" s="646"/>
      <c r="M36" s="646"/>
      <c r="N36" s="646"/>
    </row>
    <row r="37" spans="2:14" ht="12.75" customHeight="1" hidden="1">
      <c r="B37" s="648" t="s">
        <v>637</v>
      </c>
      <c r="C37" s="608"/>
      <c r="D37" s="608"/>
      <c r="E37" s="608"/>
      <c r="F37" s="608"/>
      <c r="G37" s="608"/>
      <c r="H37" s="608"/>
      <c r="I37" s="608"/>
      <c r="J37" s="608"/>
      <c r="K37" s="608"/>
      <c r="L37" s="608"/>
      <c r="M37" s="608"/>
      <c r="N37" s="608"/>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6:G26"/>
    <mergeCell ref="N26:U26"/>
    <mergeCell ref="B27:F27"/>
    <mergeCell ref="N27:U27"/>
    <mergeCell ref="O34:T34"/>
    <mergeCell ref="B35:K35"/>
    <mergeCell ref="B28:F28"/>
    <mergeCell ref="N28:U28"/>
    <mergeCell ref="B29:F29"/>
    <mergeCell ref="P29:S29"/>
    <mergeCell ref="B32:G32"/>
    <mergeCell ref="N32:U32"/>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L33"/>
  <sheetViews>
    <sheetView zoomScaleSheetLayoutView="100" workbookViewId="0" topLeftCell="B1">
      <selection activeCell="J19" sqref="J19"/>
    </sheetView>
  </sheetViews>
  <sheetFormatPr defaultColWidth="9.00390625" defaultRowHeight="15.75"/>
  <cols>
    <col min="1" max="1" width="4.25390625" style="619" customWidth="1"/>
    <col min="2" max="2" width="34.375" style="619" customWidth="1"/>
    <col min="3" max="3" width="12.25390625" style="619" customWidth="1"/>
    <col min="4" max="5" width="11.00390625" style="619" customWidth="1"/>
    <col min="6" max="6" width="12.75390625" style="619" customWidth="1"/>
    <col min="7" max="7" width="11.50390625" style="619" customWidth="1"/>
    <col min="8" max="8" width="11.00390625" style="619" customWidth="1"/>
    <col min="9" max="9" width="11.875" style="619" customWidth="1"/>
    <col min="10" max="10" width="15.125" style="619" customWidth="1"/>
    <col min="11" max="16384" width="9.00390625" style="619" customWidth="1"/>
  </cols>
  <sheetData>
    <row r="1" spans="1:10" ht="16.5" customHeight="1">
      <c r="A1" s="1412" t="s">
        <v>638</v>
      </c>
      <c r="B1" s="1412"/>
      <c r="C1" s="1418" t="s">
        <v>639</v>
      </c>
      <c r="D1" s="1418"/>
      <c r="E1" s="1418"/>
      <c r="F1" s="1418"/>
      <c r="G1" s="1418"/>
      <c r="H1" s="1418"/>
      <c r="I1" s="1413" t="s">
        <v>657</v>
      </c>
      <c r="J1" s="1414"/>
    </row>
    <row r="2" spans="1:10" ht="15" customHeight="1">
      <c r="A2" s="687" t="s">
        <v>343</v>
      </c>
      <c r="B2" s="688"/>
      <c r="C2" s="1418"/>
      <c r="D2" s="1418"/>
      <c r="E2" s="1418"/>
      <c r="F2" s="1418"/>
      <c r="G2" s="1418"/>
      <c r="H2" s="1418"/>
      <c r="I2" s="748" t="str">
        <f>'Thong tin'!B4</f>
        <v>Cục Thi hành án dân sự tỉnh Lâm Đồng </v>
      </c>
      <c r="J2" s="654"/>
    </row>
    <row r="3" spans="1:10" ht="15" customHeight="1">
      <c r="A3" s="687" t="s">
        <v>344</v>
      </c>
      <c r="B3" s="687"/>
      <c r="C3" s="1415" t="str">
        <f>'Thong tin'!B3</f>
        <v>03 tháng / năm 2017</v>
      </c>
      <c r="D3" s="1416"/>
      <c r="E3" s="1416"/>
      <c r="F3" s="1416"/>
      <c r="G3" s="1416"/>
      <c r="H3" s="1416"/>
      <c r="I3" s="1417" t="s">
        <v>640</v>
      </c>
      <c r="J3" s="1417"/>
    </row>
    <row r="4" spans="1:9" ht="15" customHeight="1">
      <c r="A4" s="1411" t="s">
        <v>660</v>
      </c>
      <c r="B4" s="1411"/>
      <c r="C4" s="1419"/>
      <c r="D4" s="1419"/>
      <c r="E4" s="1419"/>
      <c r="F4" s="1419"/>
      <c r="G4" s="1419"/>
      <c r="H4" s="1419"/>
      <c r="I4" s="654" t="s">
        <v>411</v>
      </c>
    </row>
    <row r="5" spans="1:10" ht="15" customHeight="1" thickBot="1">
      <c r="A5" s="1402"/>
      <c r="B5" s="1402"/>
      <c r="C5" s="657"/>
      <c r="D5" s="657"/>
      <c r="E5" s="657"/>
      <c r="F5" s="657"/>
      <c r="G5" s="657"/>
      <c r="H5" s="658"/>
      <c r="I5" s="1403" t="s">
        <v>641</v>
      </c>
      <c r="J5" s="1403"/>
    </row>
    <row r="6" spans="1:10" ht="30" customHeight="1" thickTop="1">
      <c r="A6" s="1404" t="s">
        <v>72</v>
      </c>
      <c r="B6" s="1405"/>
      <c r="C6" s="1408" t="s">
        <v>642</v>
      </c>
      <c r="D6" s="1408"/>
      <c r="E6" s="1408"/>
      <c r="F6" s="1408" t="s">
        <v>643</v>
      </c>
      <c r="G6" s="1408"/>
      <c r="H6" s="1408"/>
      <c r="I6" s="1408"/>
      <c r="J6" s="1409" t="s">
        <v>644</v>
      </c>
    </row>
    <row r="7" spans="1:10" ht="24" customHeight="1">
      <c r="A7" s="1406"/>
      <c r="B7" s="1407"/>
      <c r="C7" s="1397" t="s">
        <v>226</v>
      </c>
      <c r="D7" s="1397" t="s">
        <v>7</v>
      </c>
      <c r="E7" s="1397"/>
      <c r="F7" s="1397" t="s">
        <v>645</v>
      </c>
      <c r="G7" s="1397"/>
      <c r="H7" s="1397"/>
      <c r="I7" s="1397" t="s">
        <v>646</v>
      </c>
      <c r="J7" s="1410"/>
    </row>
    <row r="8" spans="1:10" ht="24" customHeight="1">
      <c r="A8" s="1406"/>
      <c r="B8" s="1407"/>
      <c r="C8" s="1397"/>
      <c r="D8" s="1397" t="s">
        <v>647</v>
      </c>
      <c r="E8" s="1397" t="s">
        <v>648</v>
      </c>
      <c r="F8" s="1397" t="s">
        <v>37</v>
      </c>
      <c r="G8" s="1397" t="s">
        <v>7</v>
      </c>
      <c r="H8" s="1397"/>
      <c r="I8" s="1397"/>
      <c r="J8" s="1410"/>
    </row>
    <row r="9" spans="1:10" ht="45.75" customHeight="1">
      <c r="A9" s="1406"/>
      <c r="B9" s="1407"/>
      <c r="C9" s="1397"/>
      <c r="D9" s="1398"/>
      <c r="E9" s="1397"/>
      <c r="F9" s="1397"/>
      <c r="G9" s="659" t="s">
        <v>649</v>
      </c>
      <c r="H9" s="659" t="s">
        <v>650</v>
      </c>
      <c r="I9" s="1397"/>
      <c r="J9" s="1410"/>
    </row>
    <row r="10" spans="1:10" ht="14.25" customHeight="1">
      <c r="A10" s="1399" t="s">
        <v>651</v>
      </c>
      <c r="B10" s="1400"/>
      <c r="C10" s="660">
        <v>1</v>
      </c>
      <c r="D10" s="660">
        <v>2</v>
      </c>
      <c r="E10" s="660">
        <v>3</v>
      </c>
      <c r="F10" s="660">
        <v>4</v>
      </c>
      <c r="G10" s="660">
        <v>5</v>
      </c>
      <c r="H10" s="660">
        <v>6</v>
      </c>
      <c r="I10" s="660">
        <v>7</v>
      </c>
      <c r="J10" s="661">
        <v>8</v>
      </c>
    </row>
    <row r="11" spans="1:10" s="625" customFormat="1" ht="17.25" customHeight="1">
      <c r="A11" s="1401" t="s">
        <v>652</v>
      </c>
      <c r="B11" s="1397"/>
      <c r="C11" s="652">
        <f>C12+C13</f>
        <v>1</v>
      </c>
      <c r="D11" s="652">
        <f aca="true" t="shared" si="0" ref="D11:I11">D12+D13</f>
        <v>1</v>
      </c>
      <c r="E11" s="652">
        <f t="shared" si="0"/>
        <v>0</v>
      </c>
      <c r="F11" s="652">
        <f t="shared" si="0"/>
        <v>1</v>
      </c>
      <c r="G11" s="652">
        <f t="shared" si="0"/>
        <v>0</v>
      </c>
      <c r="H11" s="652">
        <f t="shared" si="0"/>
        <v>1</v>
      </c>
      <c r="I11" s="652">
        <f t="shared" si="0"/>
        <v>0</v>
      </c>
      <c r="J11" s="649">
        <v>0</v>
      </c>
    </row>
    <row r="12" spans="1:10" s="625" customFormat="1" ht="17.25" customHeight="1">
      <c r="A12" s="662" t="s">
        <v>0</v>
      </c>
      <c r="B12" s="632" t="s">
        <v>292</v>
      </c>
      <c r="C12" s="652"/>
      <c r="D12" s="656"/>
      <c r="E12" s="656"/>
      <c r="F12" s="656"/>
      <c r="G12" s="656"/>
      <c r="H12" s="650"/>
      <c r="I12" s="663"/>
      <c r="J12" s="664"/>
    </row>
    <row r="13" spans="1:10" s="625" customFormat="1" ht="17.25" customHeight="1">
      <c r="A13" s="662" t="s">
        <v>1</v>
      </c>
      <c r="B13" s="632" t="s">
        <v>19</v>
      </c>
      <c r="C13" s="649">
        <f aca="true" t="shared" si="1" ref="C13:I13">C14+C15+C16+C17+C18+C19+C20+C21+C22+C23+C24+C25</f>
        <v>1</v>
      </c>
      <c r="D13" s="649">
        <f t="shared" si="1"/>
        <v>1</v>
      </c>
      <c r="E13" s="649">
        <f t="shared" si="1"/>
        <v>0</v>
      </c>
      <c r="F13" s="649">
        <f t="shared" si="1"/>
        <v>1</v>
      </c>
      <c r="G13" s="649">
        <f t="shared" si="1"/>
        <v>0</v>
      </c>
      <c r="H13" s="649">
        <f t="shared" si="1"/>
        <v>1</v>
      </c>
      <c r="I13" s="649">
        <f t="shared" si="1"/>
        <v>0</v>
      </c>
      <c r="J13" s="668">
        <v>0</v>
      </c>
    </row>
    <row r="14" spans="1:10" s="625" customFormat="1" ht="17.25" customHeight="1">
      <c r="A14" s="690" t="s">
        <v>52</v>
      </c>
      <c r="B14" s="692" t="s">
        <v>664</v>
      </c>
      <c r="C14" s="746">
        <f>D14+E14</f>
        <v>1</v>
      </c>
      <c r="D14" s="746">
        <v>1</v>
      </c>
      <c r="E14" s="747"/>
      <c r="F14" s="747">
        <f>G14+H14</f>
        <v>1</v>
      </c>
      <c r="G14" s="747"/>
      <c r="H14" s="747">
        <v>1</v>
      </c>
      <c r="I14" s="747"/>
      <c r="J14" s="668"/>
    </row>
    <row r="15" spans="1:10" s="625" customFormat="1" ht="17.25" customHeight="1">
      <c r="A15" s="690" t="s">
        <v>53</v>
      </c>
      <c r="B15" s="692" t="s">
        <v>665</v>
      </c>
      <c r="C15" s="655"/>
      <c r="D15" s="656"/>
      <c r="E15" s="656"/>
      <c r="F15" s="656"/>
      <c r="G15" s="666"/>
      <c r="H15" s="667"/>
      <c r="I15" s="667"/>
      <c r="J15" s="668"/>
    </row>
    <row r="16" spans="1:10" s="625" customFormat="1" ht="17.25" customHeight="1">
      <c r="A16" s="690" t="s">
        <v>58</v>
      </c>
      <c r="B16" s="692" t="s">
        <v>666</v>
      </c>
      <c r="C16" s="655"/>
      <c r="D16" s="656"/>
      <c r="E16" s="656"/>
      <c r="F16" s="656"/>
      <c r="G16" s="666"/>
      <c r="H16" s="667"/>
      <c r="I16" s="667"/>
      <c r="J16" s="668"/>
    </row>
    <row r="17" spans="1:10" s="625" customFormat="1" ht="17.25" customHeight="1">
      <c r="A17" s="690" t="s">
        <v>73</v>
      </c>
      <c r="B17" s="692" t="s">
        <v>667</v>
      </c>
      <c r="C17" s="655"/>
      <c r="D17" s="656"/>
      <c r="E17" s="656"/>
      <c r="F17" s="656"/>
      <c r="G17" s="666"/>
      <c r="H17" s="667"/>
      <c r="I17" s="667"/>
      <c r="J17" s="668"/>
    </row>
    <row r="18" spans="1:10" s="625" customFormat="1" ht="17.25" customHeight="1">
      <c r="A18" s="690" t="s">
        <v>74</v>
      </c>
      <c r="B18" s="692" t="s">
        <v>668</v>
      </c>
      <c r="C18" s="655"/>
      <c r="D18" s="656"/>
      <c r="E18" s="656"/>
      <c r="F18" s="656"/>
      <c r="G18" s="666"/>
      <c r="H18" s="667"/>
      <c r="I18" s="667"/>
      <c r="J18" s="668"/>
    </row>
    <row r="19" spans="1:10" s="625" customFormat="1" ht="17.25" customHeight="1">
      <c r="A19" s="690" t="s">
        <v>75</v>
      </c>
      <c r="B19" s="692" t="s">
        <v>669</v>
      </c>
      <c r="C19" s="655"/>
      <c r="D19" s="656"/>
      <c r="E19" s="656"/>
      <c r="F19" s="656"/>
      <c r="G19" s="666"/>
      <c r="H19" s="667"/>
      <c r="I19" s="667"/>
      <c r="J19" s="668"/>
    </row>
    <row r="20" spans="1:10" s="625" customFormat="1" ht="17.25" customHeight="1">
      <c r="A20" s="690" t="s">
        <v>76</v>
      </c>
      <c r="B20" s="692" t="s">
        <v>670</v>
      </c>
      <c r="C20" s="655"/>
      <c r="D20" s="656"/>
      <c r="E20" s="656"/>
      <c r="F20" s="656"/>
      <c r="G20" s="666"/>
      <c r="H20" s="667"/>
      <c r="I20" s="667"/>
      <c r="J20" s="668"/>
    </row>
    <row r="21" spans="1:10" s="625" customFormat="1" ht="17.25" customHeight="1">
      <c r="A21" s="690" t="s">
        <v>77</v>
      </c>
      <c r="B21" s="692" t="s">
        <v>671</v>
      </c>
      <c r="C21" s="655"/>
      <c r="D21" s="656"/>
      <c r="E21" s="656"/>
      <c r="F21" s="656"/>
      <c r="G21" s="656"/>
      <c r="H21" s="650"/>
      <c r="I21" s="650"/>
      <c r="J21" s="665"/>
    </row>
    <row r="22" spans="1:10" s="625" customFormat="1" ht="17.25" customHeight="1">
      <c r="A22" s="690" t="s">
        <v>78</v>
      </c>
      <c r="B22" s="692" t="s">
        <v>672</v>
      </c>
      <c r="C22" s="655"/>
      <c r="D22" s="656"/>
      <c r="E22" s="656"/>
      <c r="F22" s="656"/>
      <c r="G22" s="666"/>
      <c r="H22" s="667"/>
      <c r="I22" s="667"/>
      <c r="J22" s="668"/>
    </row>
    <row r="23" spans="1:10" s="625" customFormat="1" ht="17.25" customHeight="1">
      <c r="A23" s="5" t="s">
        <v>101</v>
      </c>
      <c r="B23" s="692" t="s">
        <v>673</v>
      </c>
      <c r="C23" s="655"/>
      <c r="D23" s="656"/>
      <c r="E23" s="656"/>
      <c r="F23" s="656"/>
      <c r="G23" s="666"/>
      <c r="H23" s="667"/>
      <c r="I23" s="667"/>
      <c r="J23" s="668"/>
    </row>
    <row r="24" spans="1:10" s="625" customFormat="1" ht="17.25" customHeight="1">
      <c r="A24" s="5" t="s">
        <v>102</v>
      </c>
      <c r="B24" s="692" t="s">
        <v>674</v>
      </c>
      <c r="C24" s="697"/>
      <c r="D24" s="698"/>
      <c r="E24" s="698"/>
      <c r="F24" s="698"/>
      <c r="G24" s="699"/>
      <c r="H24" s="700"/>
      <c r="I24" s="700"/>
      <c r="J24" s="701"/>
    </row>
    <row r="25" spans="1:12" s="625" customFormat="1" ht="18" customHeight="1" thickBot="1">
      <c r="A25" s="5" t="s">
        <v>103</v>
      </c>
      <c r="B25" s="692" t="s">
        <v>675</v>
      </c>
      <c r="C25" s="669"/>
      <c r="D25" s="669"/>
      <c r="E25" s="669"/>
      <c r="F25" s="669"/>
      <c r="G25" s="670"/>
      <c r="H25" s="671"/>
      <c r="I25" s="671"/>
      <c r="J25" s="672"/>
      <c r="L25" s="653"/>
    </row>
    <row r="26" spans="1:10" ht="18" customHeight="1" thickTop="1">
      <c r="A26" s="634"/>
      <c r="B26" s="1355"/>
      <c r="C26" s="1355"/>
      <c r="D26" s="682"/>
      <c r="E26" s="682"/>
      <c r="F26" s="682"/>
      <c r="G26" s="1394" t="str">
        <f>'Thong tin'!B8</f>
        <v>Lâm Đồng, ngày 06 tháng 01 năm 2017</v>
      </c>
      <c r="H26" s="1394"/>
      <c r="I26" s="1394"/>
      <c r="J26" s="1394"/>
    </row>
    <row r="27" spans="1:10" ht="18.75" customHeight="1">
      <c r="A27" s="634"/>
      <c r="B27" s="1357" t="s">
        <v>4</v>
      </c>
      <c r="C27" s="1357"/>
      <c r="D27" s="682"/>
      <c r="E27" s="682"/>
      <c r="F27" s="682"/>
      <c r="G27" s="1348" t="str">
        <f>'Thong tin'!B7</f>
        <v>CỤC TRƯỞNG</v>
      </c>
      <c r="H27" s="1348"/>
      <c r="I27" s="1348"/>
      <c r="J27" s="1348"/>
    </row>
    <row r="28" spans="1:10" ht="18.75" customHeight="1">
      <c r="A28" s="634"/>
      <c r="B28" s="745"/>
      <c r="C28" s="745"/>
      <c r="D28" s="682"/>
      <c r="E28" s="682"/>
      <c r="F28" s="682"/>
      <c r="G28" s="641"/>
      <c r="H28" s="641"/>
      <c r="I28" s="641"/>
      <c r="J28" s="641"/>
    </row>
    <row r="29" spans="1:10" ht="18.75" customHeight="1">
      <c r="A29" s="634"/>
      <c r="B29" s="640"/>
      <c r="C29" s="640"/>
      <c r="D29" s="682"/>
      <c r="E29" s="682"/>
      <c r="F29" s="682"/>
      <c r="G29" s="641"/>
      <c r="H29" s="641"/>
      <c r="I29" s="641"/>
      <c r="J29" s="641"/>
    </row>
    <row r="30" spans="1:10" ht="18.75" customHeight="1">
      <c r="A30" s="634"/>
      <c r="B30" s="640"/>
      <c r="C30" s="640"/>
      <c r="D30" s="682"/>
      <c r="E30" s="682"/>
      <c r="F30" s="682"/>
      <c r="G30" s="641"/>
      <c r="H30" s="641"/>
      <c r="I30" s="641"/>
      <c r="J30" s="641"/>
    </row>
    <row r="31" spans="2:10" ht="18.75">
      <c r="B31" s="1396"/>
      <c r="C31" s="1396"/>
      <c r="D31" s="676"/>
      <c r="E31" s="676"/>
      <c r="F31" s="676"/>
      <c r="G31" s="1348"/>
      <c r="H31" s="1348"/>
      <c r="I31" s="1348"/>
      <c r="J31" s="1348"/>
    </row>
    <row r="32" spans="2:10" ht="18.75">
      <c r="B32" s="1395" t="str">
        <f>'Thong tin'!B5</f>
        <v>Phạm Ngọc Hoa</v>
      </c>
      <c r="C32" s="1395"/>
      <c r="D32" s="681"/>
      <c r="E32" s="681"/>
      <c r="F32" s="681"/>
      <c r="G32" s="1373" t="str">
        <f>'Thong tin'!B6</f>
        <v>Trần Hữu Thọ </v>
      </c>
      <c r="H32" s="1373"/>
      <c r="I32" s="1373"/>
      <c r="J32" s="1373"/>
    </row>
    <row r="33" spans="2:3" ht="12.75">
      <c r="B33" s="749"/>
      <c r="C33" s="749"/>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D8:D9"/>
    <mergeCell ref="E8:E9"/>
    <mergeCell ref="F8:F9"/>
    <mergeCell ref="G8:H8"/>
    <mergeCell ref="A10:B10"/>
    <mergeCell ref="A11:B11"/>
    <mergeCell ref="B26:C26"/>
    <mergeCell ref="G26:J26"/>
    <mergeCell ref="B27:C27"/>
    <mergeCell ref="G27:J27"/>
    <mergeCell ref="B32:C32"/>
    <mergeCell ref="G32:J32"/>
    <mergeCell ref="B31:C31"/>
    <mergeCell ref="G31:J31"/>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90" t="s">
        <v>28</v>
      </c>
      <c r="B1" s="990"/>
      <c r="C1" s="107"/>
      <c r="D1" s="993" t="s">
        <v>458</v>
      </c>
      <c r="E1" s="993"/>
      <c r="F1" s="993"/>
      <c r="G1" s="993"/>
      <c r="H1" s="993"/>
      <c r="I1" s="993"/>
      <c r="J1" s="993"/>
      <c r="K1" s="993"/>
      <c r="L1" s="993"/>
      <c r="M1" s="964" t="s">
        <v>399</v>
      </c>
      <c r="N1" s="965"/>
      <c r="O1" s="965"/>
      <c r="P1" s="965"/>
    </row>
    <row r="2" spans="1:16" s="51" customFormat="1" ht="34.5" customHeight="1">
      <c r="A2" s="992" t="s">
        <v>400</v>
      </c>
      <c r="B2" s="992"/>
      <c r="C2" s="992"/>
      <c r="D2" s="993"/>
      <c r="E2" s="993"/>
      <c r="F2" s="993"/>
      <c r="G2" s="993"/>
      <c r="H2" s="993"/>
      <c r="I2" s="993"/>
      <c r="J2" s="993"/>
      <c r="K2" s="993"/>
      <c r="L2" s="993"/>
      <c r="M2" s="966" t="s">
        <v>459</v>
      </c>
      <c r="N2" s="967"/>
      <c r="O2" s="967"/>
      <c r="P2" s="967"/>
    </row>
    <row r="3" spans="1:16" s="51" customFormat="1" ht="19.5" customHeight="1">
      <c r="A3" s="991" t="s">
        <v>401</v>
      </c>
      <c r="B3" s="991"/>
      <c r="C3" s="991"/>
      <c r="D3" s="993"/>
      <c r="E3" s="993"/>
      <c r="F3" s="993"/>
      <c r="G3" s="993"/>
      <c r="H3" s="993"/>
      <c r="I3" s="993"/>
      <c r="J3" s="993"/>
      <c r="K3" s="993"/>
      <c r="L3" s="993"/>
      <c r="M3" s="966" t="s">
        <v>402</v>
      </c>
      <c r="N3" s="967"/>
      <c r="O3" s="967"/>
      <c r="P3" s="967"/>
    </row>
    <row r="4" spans="1:16" s="112" customFormat="1" ht="18.75" customHeight="1">
      <c r="A4" s="108"/>
      <c r="B4" s="108"/>
      <c r="C4" s="109"/>
      <c r="D4" s="932"/>
      <c r="E4" s="932"/>
      <c r="F4" s="932"/>
      <c r="G4" s="932"/>
      <c r="H4" s="932"/>
      <c r="I4" s="932"/>
      <c r="J4" s="932"/>
      <c r="K4" s="932"/>
      <c r="L4" s="932"/>
      <c r="M4" s="110" t="s">
        <v>403</v>
      </c>
      <c r="N4" s="111"/>
      <c r="O4" s="111"/>
      <c r="P4" s="111"/>
    </row>
    <row r="5" spans="1:16" ht="49.5" customHeight="1">
      <c r="A5" s="981" t="s">
        <v>72</v>
      </c>
      <c r="B5" s="982"/>
      <c r="C5" s="987" t="s">
        <v>100</v>
      </c>
      <c r="D5" s="970"/>
      <c r="E5" s="970"/>
      <c r="F5" s="970"/>
      <c r="G5" s="970"/>
      <c r="H5" s="970"/>
      <c r="I5" s="970"/>
      <c r="J5" s="970"/>
      <c r="K5" s="968" t="s">
        <v>99</v>
      </c>
      <c r="L5" s="968"/>
      <c r="M5" s="968"/>
      <c r="N5" s="968"/>
      <c r="O5" s="968"/>
      <c r="P5" s="968"/>
    </row>
    <row r="6" spans="1:16" ht="20.25" customHeight="1">
      <c r="A6" s="983"/>
      <c r="B6" s="984"/>
      <c r="C6" s="987" t="s">
        <v>3</v>
      </c>
      <c r="D6" s="970"/>
      <c r="E6" s="970"/>
      <c r="F6" s="971"/>
      <c r="G6" s="968" t="s">
        <v>10</v>
      </c>
      <c r="H6" s="968"/>
      <c r="I6" s="968"/>
      <c r="J6" s="968"/>
      <c r="K6" s="969" t="s">
        <v>3</v>
      </c>
      <c r="L6" s="969"/>
      <c r="M6" s="969"/>
      <c r="N6" s="972" t="s">
        <v>10</v>
      </c>
      <c r="O6" s="972"/>
      <c r="P6" s="972"/>
    </row>
    <row r="7" spans="1:16" ht="52.5" customHeight="1">
      <c r="A7" s="983"/>
      <c r="B7" s="984"/>
      <c r="C7" s="988" t="s">
        <v>404</v>
      </c>
      <c r="D7" s="970" t="s">
        <v>96</v>
      </c>
      <c r="E7" s="970"/>
      <c r="F7" s="971"/>
      <c r="G7" s="968" t="s">
        <v>405</v>
      </c>
      <c r="H7" s="968" t="s">
        <v>96</v>
      </c>
      <c r="I7" s="968"/>
      <c r="J7" s="968"/>
      <c r="K7" s="968" t="s">
        <v>39</v>
      </c>
      <c r="L7" s="968" t="s">
        <v>97</v>
      </c>
      <c r="M7" s="968"/>
      <c r="N7" s="968" t="s">
        <v>80</v>
      </c>
      <c r="O7" s="968" t="s">
        <v>97</v>
      </c>
      <c r="P7" s="968"/>
    </row>
    <row r="8" spans="1:16" ht="15.75" customHeight="1">
      <c r="A8" s="983"/>
      <c r="B8" s="984"/>
      <c r="C8" s="988"/>
      <c r="D8" s="968" t="s">
        <v>44</v>
      </c>
      <c r="E8" s="968" t="s">
        <v>45</v>
      </c>
      <c r="F8" s="968" t="s">
        <v>48</v>
      </c>
      <c r="G8" s="968"/>
      <c r="H8" s="968" t="s">
        <v>44</v>
      </c>
      <c r="I8" s="968" t="s">
        <v>45</v>
      </c>
      <c r="J8" s="968" t="s">
        <v>48</v>
      </c>
      <c r="K8" s="968"/>
      <c r="L8" s="968" t="s">
        <v>16</v>
      </c>
      <c r="M8" s="968" t="s">
        <v>15</v>
      </c>
      <c r="N8" s="968"/>
      <c r="O8" s="968" t="s">
        <v>16</v>
      </c>
      <c r="P8" s="968" t="s">
        <v>15</v>
      </c>
    </row>
    <row r="9" spans="1:16" ht="44.25" customHeight="1">
      <c r="A9" s="985"/>
      <c r="B9" s="986"/>
      <c r="C9" s="989"/>
      <c r="D9" s="968"/>
      <c r="E9" s="968"/>
      <c r="F9" s="968"/>
      <c r="G9" s="968"/>
      <c r="H9" s="968"/>
      <c r="I9" s="968"/>
      <c r="J9" s="968"/>
      <c r="K9" s="968"/>
      <c r="L9" s="968"/>
      <c r="M9" s="968"/>
      <c r="N9" s="968"/>
      <c r="O9" s="968"/>
      <c r="P9" s="968"/>
    </row>
    <row r="10" spans="1:16" ht="15" customHeight="1">
      <c r="A10" s="979" t="s">
        <v>6</v>
      </c>
      <c r="B10" s="980"/>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73" t="s">
        <v>406</v>
      </c>
      <c r="B11" s="974"/>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75" t="s">
        <v>407</v>
      </c>
      <c r="B12" s="976"/>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77" t="s">
        <v>41</v>
      </c>
      <c r="B13" s="978"/>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60" t="s">
        <v>460</v>
      </c>
      <c r="C28" s="961"/>
      <c r="D28" s="961"/>
      <c r="E28" s="961"/>
      <c r="F28" s="132"/>
      <c r="G28" s="132"/>
      <c r="H28" s="132"/>
      <c r="I28" s="132"/>
      <c r="J28" s="132"/>
      <c r="K28" s="955" t="s">
        <v>461</v>
      </c>
      <c r="L28" s="955"/>
      <c r="M28" s="955"/>
      <c r="N28" s="955"/>
      <c r="O28" s="955"/>
      <c r="P28" s="955"/>
      <c r="AG28" s="82" t="s">
        <v>395</v>
      </c>
      <c r="AI28" s="122">
        <f>82/88</f>
        <v>0.9318181818181818</v>
      </c>
    </row>
    <row r="29" spans="2:16" ht="16.5">
      <c r="B29" s="961"/>
      <c r="C29" s="961"/>
      <c r="D29" s="961"/>
      <c r="E29" s="961"/>
      <c r="F29" s="132"/>
      <c r="G29" s="132"/>
      <c r="H29" s="132"/>
      <c r="I29" s="132"/>
      <c r="J29" s="132"/>
      <c r="K29" s="955"/>
      <c r="L29" s="955"/>
      <c r="M29" s="955"/>
      <c r="N29" s="955"/>
      <c r="O29" s="955"/>
      <c r="P29" s="955"/>
    </row>
    <row r="30" spans="2:16" ht="21" customHeight="1">
      <c r="B30" s="961"/>
      <c r="C30" s="961"/>
      <c r="D30" s="961"/>
      <c r="E30" s="961"/>
      <c r="F30" s="132"/>
      <c r="G30" s="132"/>
      <c r="H30" s="132"/>
      <c r="I30" s="132"/>
      <c r="J30" s="132"/>
      <c r="K30" s="955"/>
      <c r="L30" s="955"/>
      <c r="M30" s="955"/>
      <c r="N30" s="955"/>
      <c r="O30" s="955"/>
      <c r="P30" s="955"/>
    </row>
    <row r="32" spans="2:16" ht="16.5" customHeight="1">
      <c r="B32" s="963" t="s">
        <v>398</v>
      </c>
      <c r="C32" s="963"/>
      <c r="D32" s="963"/>
      <c r="E32" s="133"/>
      <c r="F32" s="133"/>
      <c r="G32" s="133"/>
      <c r="H32" s="133"/>
      <c r="I32" s="133"/>
      <c r="J32" s="133"/>
      <c r="K32" s="962" t="s">
        <v>462</v>
      </c>
      <c r="L32" s="962"/>
      <c r="M32" s="962"/>
      <c r="N32" s="962"/>
      <c r="O32" s="962"/>
      <c r="P32" s="962"/>
    </row>
    <row r="33" ht="12.75" customHeight="1"/>
    <row r="34" spans="2:5" ht="15.75">
      <c r="B34" s="134"/>
      <c r="C34" s="134"/>
      <c r="D34" s="134"/>
      <c r="E34" s="134"/>
    </row>
    <row r="35" ht="15.75" hidden="1"/>
    <row r="36" spans="2:16" ht="15.75">
      <c r="B36" s="958" t="s">
        <v>351</v>
      </c>
      <c r="C36" s="958"/>
      <c r="D36" s="958"/>
      <c r="E36" s="958"/>
      <c r="F36" s="135"/>
      <c r="G36" s="135"/>
      <c r="H36" s="135"/>
      <c r="I36" s="135"/>
      <c r="K36" s="959" t="s">
        <v>352</v>
      </c>
      <c r="L36" s="959"/>
      <c r="M36" s="959"/>
      <c r="N36" s="959"/>
      <c r="O36" s="959"/>
      <c r="P36" s="959"/>
    </row>
    <row r="39" ht="15.75">
      <c r="A39" s="137" t="s">
        <v>49</v>
      </c>
    </row>
    <row r="40" spans="1:6" ht="15.75">
      <c r="A40" s="138"/>
      <c r="B40" s="139" t="s">
        <v>59</v>
      </c>
      <c r="C40" s="139"/>
      <c r="D40" s="139"/>
      <c r="E40" s="139"/>
      <c r="F40" s="139"/>
    </row>
    <row r="41" spans="1:14" ht="15.75" customHeight="1">
      <c r="A41" s="140" t="s">
        <v>27</v>
      </c>
      <c r="B41" s="957" t="s">
        <v>63</v>
      </c>
      <c r="C41" s="957"/>
      <c r="D41" s="957"/>
      <c r="E41" s="957"/>
      <c r="F41" s="957"/>
      <c r="G41" s="140"/>
      <c r="H41" s="140"/>
      <c r="I41" s="140"/>
      <c r="J41" s="140"/>
      <c r="K41" s="140"/>
      <c r="L41" s="140"/>
      <c r="M41" s="140"/>
      <c r="N41" s="140"/>
    </row>
    <row r="42" spans="1:14" ht="15" customHeight="1">
      <c r="A42" s="140"/>
      <c r="B42" s="956" t="s">
        <v>66</v>
      </c>
      <c r="C42" s="956"/>
      <c r="D42" s="956"/>
      <c r="E42" s="956"/>
      <c r="F42" s="956"/>
      <c r="G42" s="956"/>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36" t="s">
        <v>117</v>
      </c>
      <c r="B1" s="936"/>
      <c r="C1" s="936"/>
      <c r="D1" s="1013" t="s">
        <v>463</v>
      </c>
      <c r="E1" s="1013"/>
      <c r="F1" s="1013"/>
      <c r="G1" s="1013"/>
      <c r="H1" s="1013"/>
      <c r="I1" s="1013"/>
      <c r="J1" s="1010" t="s">
        <v>464</v>
      </c>
      <c r="K1" s="1011"/>
      <c r="L1" s="1011"/>
    </row>
    <row r="2" spans="1:13" ht="15.75" customHeight="1">
      <c r="A2" s="1012" t="s">
        <v>409</v>
      </c>
      <c r="B2" s="1012"/>
      <c r="C2" s="1012"/>
      <c r="D2" s="1013"/>
      <c r="E2" s="1013"/>
      <c r="F2" s="1013"/>
      <c r="G2" s="1013"/>
      <c r="H2" s="1013"/>
      <c r="I2" s="1013"/>
      <c r="J2" s="1011" t="s">
        <v>410</v>
      </c>
      <c r="K2" s="1011"/>
      <c r="L2" s="1011"/>
      <c r="M2" s="142"/>
    </row>
    <row r="3" spans="1:13" ht="15.75" customHeight="1">
      <c r="A3" s="937" t="s">
        <v>361</v>
      </c>
      <c r="B3" s="937"/>
      <c r="C3" s="937"/>
      <c r="D3" s="1013"/>
      <c r="E3" s="1013"/>
      <c r="F3" s="1013"/>
      <c r="G3" s="1013"/>
      <c r="H3" s="1013"/>
      <c r="I3" s="1013"/>
      <c r="J3" s="1010" t="s">
        <v>465</v>
      </c>
      <c r="K3" s="1010"/>
      <c r="L3" s="1010"/>
      <c r="M3" s="46"/>
    </row>
    <row r="4" spans="1:13" ht="15.75" customHeight="1">
      <c r="A4" s="1021" t="s">
        <v>363</v>
      </c>
      <c r="B4" s="1021"/>
      <c r="C4" s="1021"/>
      <c r="D4" s="1015"/>
      <c r="E4" s="1015"/>
      <c r="F4" s="1015"/>
      <c r="G4" s="1015"/>
      <c r="H4" s="1015"/>
      <c r="I4" s="1015"/>
      <c r="J4" s="1011" t="s">
        <v>411</v>
      </c>
      <c r="K4" s="1011"/>
      <c r="L4" s="1011"/>
      <c r="M4" s="142"/>
    </row>
    <row r="5" spans="1:13" ht="15.75">
      <c r="A5" s="143"/>
      <c r="B5" s="143"/>
      <c r="C5" s="43"/>
      <c r="D5" s="43"/>
      <c r="E5" s="43"/>
      <c r="F5" s="43"/>
      <c r="G5" s="43"/>
      <c r="H5" s="43"/>
      <c r="I5" s="43"/>
      <c r="J5" s="1014" t="s">
        <v>8</v>
      </c>
      <c r="K5" s="1014"/>
      <c r="L5" s="1014"/>
      <c r="M5" s="142"/>
    </row>
    <row r="6" spans="1:14" ht="15.75">
      <c r="A6" s="996" t="s">
        <v>72</v>
      </c>
      <c r="B6" s="997"/>
      <c r="C6" s="968" t="s">
        <v>412</v>
      </c>
      <c r="D6" s="1020" t="s">
        <v>413</v>
      </c>
      <c r="E6" s="1020"/>
      <c r="F6" s="1020"/>
      <c r="G6" s="1020"/>
      <c r="H6" s="1020"/>
      <c r="I6" s="1020"/>
      <c r="J6" s="933" t="s">
        <v>115</v>
      </c>
      <c r="K6" s="933"/>
      <c r="L6" s="933"/>
      <c r="M6" s="1022" t="s">
        <v>414</v>
      </c>
      <c r="N6" s="1023" t="s">
        <v>415</v>
      </c>
    </row>
    <row r="7" spans="1:14" ht="15.75" customHeight="1">
      <c r="A7" s="998"/>
      <c r="B7" s="999"/>
      <c r="C7" s="968"/>
      <c r="D7" s="1020" t="s">
        <v>7</v>
      </c>
      <c r="E7" s="1020"/>
      <c r="F7" s="1020"/>
      <c r="G7" s="1020"/>
      <c r="H7" s="1020"/>
      <c r="I7" s="1020"/>
      <c r="J7" s="933"/>
      <c r="K7" s="933"/>
      <c r="L7" s="933"/>
      <c r="M7" s="1022"/>
      <c r="N7" s="1023"/>
    </row>
    <row r="8" spans="1:14" s="82" customFormat="1" ht="31.5" customHeight="1">
      <c r="A8" s="998"/>
      <c r="B8" s="999"/>
      <c r="C8" s="968"/>
      <c r="D8" s="933" t="s">
        <v>113</v>
      </c>
      <c r="E8" s="933" t="s">
        <v>114</v>
      </c>
      <c r="F8" s="933"/>
      <c r="G8" s="933"/>
      <c r="H8" s="933"/>
      <c r="I8" s="933"/>
      <c r="J8" s="933"/>
      <c r="K8" s="933"/>
      <c r="L8" s="933"/>
      <c r="M8" s="1022"/>
      <c r="N8" s="1023"/>
    </row>
    <row r="9" spans="1:14" s="82" customFormat="1" ht="15.75" customHeight="1">
      <c r="A9" s="998"/>
      <c r="B9" s="999"/>
      <c r="C9" s="968"/>
      <c r="D9" s="933"/>
      <c r="E9" s="933" t="s">
        <v>116</v>
      </c>
      <c r="F9" s="933" t="s">
        <v>7</v>
      </c>
      <c r="G9" s="933"/>
      <c r="H9" s="933"/>
      <c r="I9" s="933"/>
      <c r="J9" s="933" t="s">
        <v>7</v>
      </c>
      <c r="K9" s="933"/>
      <c r="L9" s="933"/>
      <c r="M9" s="1022"/>
      <c r="N9" s="1023"/>
    </row>
    <row r="10" spans="1:14" s="82" customFormat="1" ht="86.25" customHeight="1">
      <c r="A10" s="1000"/>
      <c r="B10" s="1001"/>
      <c r="C10" s="968"/>
      <c r="D10" s="933"/>
      <c r="E10" s="933"/>
      <c r="F10" s="113" t="s">
        <v>24</v>
      </c>
      <c r="G10" s="113" t="s">
        <v>26</v>
      </c>
      <c r="H10" s="113" t="s">
        <v>18</v>
      </c>
      <c r="I10" s="113" t="s">
        <v>25</v>
      </c>
      <c r="J10" s="113" t="s">
        <v>17</v>
      </c>
      <c r="K10" s="113" t="s">
        <v>22</v>
      </c>
      <c r="L10" s="113" t="s">
        <v>23</v>
      </c>
      <c r="M10" s="1022"/>
      <c r="N10" s="1023"/>
    </row>
    <row r="11" spans="1:32" ht="13.5" customHeight="1">
      <c r="A11" s="1006" t="s">
        <v>5</v>
      </c>
      <c r="B11" s="1007"/>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1018" t="s">
        <v>406</v>
      </c>
      <c r="B12" s="1019"/>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16" t="s">
        <v>362</v>
      </c>
      <c r="B13" s="1017"/>
      <c r="C13" s="148">
        <v>59</v>
      </c>
      <c r="D13" s="148">
        <v>43</v>
      </c>
      <c r="E13" s="148">
        <v>0</v>
      </c>
      <c r="F13" s="148">
        <v>5</v>
      </c>
      <c r="G13" s="148">
        <v>2</v>
      </c>
      <c r="H13" s="148">
        <v>7</v>
      </c>
      <c r="I13" s="148">
        <v>2</v>
      </c>
      <c r="J13" s="148">
        <v>10</v>
      </c>
      <c r="K13" s="148">
        <v>44</v>
      </c>
      <c r="L13" s="148">
        <v>5</v>
      </c>
      <c r="M13" s="145"/>
      <c r="N13" s="146"/>
    </row>
    <row r="14" spans="1:37" s="61" customFormat="1" ht="16.5" customHeight="1">
      <c r="A14" s="1004" t="s">
        <v>37</v>
      </c>
      <c r="B14" s="1005"/>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942" t="s">
        <v>466</v>
      </c>
      <c r="B29" s="1008"/>
      <c r="C29" s="1008"/>
      <c r="D29" s="1008"/>
      <c r="E29" s="167"/>
      <c r="F29" s="167"/>
      <c r="G29" s="167"/>
      <c r="H29" s="994" t="s">
        <v>416</v>
      </c>
      <c r="I29" s="994"/>
      <c r="J29" s="994"/>
      <c r="K29" s="994"/>
      <c r="L29" s="994"/>
      <c r="M29" s="168"/>
    </row>
    <row r="30" spans="1:12" ht="18.75">
      <c r="A30" s="1008"/>
      <c r="B30" s="1008"/>
      <c r="C30" s="1008"/>
      <c r="D30" s="1008"/>
      <c r="E30" s="167"/>
      <c r="F30" s="167"/>
      <c r="G30" s="167"/>
      <c r="H30" s="995" t="s">
        <v>417</v>
      </c>
      <c r="I30" s="995"/>
      <c r="J30" s="995"/>
      <c r="K30" s="995"/>
      <c r="L30" s="995"/>
    </row>
    <row r="31" spans="1:12" s="41" customFormat="1" ht="16.5" customHeight="1">
      <c r="A31" s="939"/>
      <c r="B31" s="939"/>
      <c r="C31" s="939"/>
      <c r="D31" s="939"/>
      <c r="E31" s="169"/>
      <c r="F31" s="169"/>
      <c r="G31" s="169"/>
      <c r="H31" s="940"/>
      <c r="I31" s="940"/>
      <c r="J31" s="940"/>
      <c r="K31" s="940"/>
      <c r="L31" s="940"/>
    </row>
    <row r="32" spans="1:12" ht="18.75">
      <c r="A32" s="98"/>
      <c r="B32" s="939" t="s">
        <v>398</v>
      </c>
      <c r="C32" s="939"/>
      <c r="D32" s="939"/>
      <c r="E32" s="169"/>
      <c r="F32" s="169"/>
      <c r="G32" s="169"/>
      <c r="H32" s="169"/>
      <c r="I32" s="1009" t="s">
        <v>398</v>
      </c>
      <c r="J32" s="1009"/>
      <c r="K32" s="1009"/>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13" t="s">
        <v>351</v>
      </c>
      <c r="B37" s="913"/>
      <c r="C37" s="913"/>
      <c r="D37" s="913"/>
      <c r="E37" s="100"/>
      <c r="F37" s="100"/>
      <c r="G37" s="100"/>
      <c r="H37" s="914" t="s">
        <v>351</v>
      </c>
      <c r="I37" s="914"/>
      <c r="J37" s="914"/>
      <c r="K37" s="914"/>
      <c r="L37" s="914"/>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03" t="s">
        <v>59</v>
      </c>
      <c r="C40" s="1003"/>
      <c r="D40" s="1003"/>
      <c r="E40" s="1003"/>
      <c r="F40" s="1003"/>
      <c r="G40" s="1003"/>
      <c r="H40" s="1003"/>
      <c r="I40" s="1003"/>
      <c r="J40" s="1003"/>
      <c r="K40" s="1003"/>
      <c r="L40" s="1003"/>
    </row>
    <row r="41" spans="1:12" ht="16.5" customHeight="1">
      <c r="A41" s="174"/>
      <c r="B41" s="1002" t="s">
        <v>61</v>
      </c>
      <c r="C41" s="1002"/>
      <c r="D41" s="1002"/>
      <c r="E41" s="1002"/>
      <c r="F41" s="1002"/>
      <c r="G41" s="1002"/>
      <c r="H41" s="1002"/>
      <c r="I41" s="1002"/>
      <c r="J41" s="1002"/>
      <c r="K41" s="1002"/>
      <c r="L41" s="1002"/>
    </row>
    <row r="42" ht="15.75">
      <c r="B42" s="47"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58" t="s">
        <v>228</v>
      </c>
      <c r="B1" s="1058"/>
      <c r="C1" s="1058"/>
      <c r="D1" s="1054" t="s">
        <v>420</v>
      </c>
      <c r="E1" s="1055"/>
      <c r="F1" s="1055"/>
      <c r="G1" s="1055"/>
      <c r="H1" s="1055"/>
      <c r="I1" s="1055"/>
      <c r="J1" s="1055"/>
      <c r="K1" s="1055"/>
      <c r="L1" s="1055"/>
      <c r="M1" s="1055"/>
      <c r="N1" s="1055"/>
      <c r="O1" s="221"/>
      <c r="P1" s="178" t="s">
        <v>470</v>
      </c>
      <c r="Q1" s="177"/>
      <c r="R1" s="177"/>
      <c r="S1" s="177"/>
      <c r="T1" s="177"/>
      <c r="U1" s="221"/>
    </row>
    <row r="2" spans="1:21" ht="16.5" customHeight="1">
      <c r="A2" s="1056" t="s">
        <v>421</v>
      </c>
      <c r="B2" s="1056"/>
      <c r="C2" s="1056"/>
      <c r="D2" s="1055"/>
      <c r="E2" s="1055"/>
      <c r="F2" s="1055"/>
      <c r="G2" s="1055"/>
      <c r="H2" s="1055"/>
      <c r="I2" s="1055"/>
      <c r="J2" s="1055"/>
      <c r="K2" s="1055"/>
      <c r="L2" s="1055"/>
      <c r="M2" s="1055"/>
      <c r="N2" s="1055"/>
      <c r="O2" s="222"/>
      <c r="P2" s="1047" t="s">
        <v>422</v>
      </c>
      <c r="Q2" s="1047"/>
      <c r="R2" s="1047"/>
      <c r="S2" s="1047"/>
      <c r="T2" s="1047"/>
      <c r="U2" s="222"/>
    </row>
    <row r="3" spans="1:21" ht="16.5" customHeight="1">
      <c r="A3" s="1027" t="s">
        <v>423</v>
      </c>
      <c r="B3" s="1027"/>
      <c r="C3" s="1027"/>
      <c r="D3" s="1059" t="s">
        <v>424</v>
      </c>
      <c r="E3" s="1059"/>
      <c r="F3" s="1059"/>
      <c r="G3" s="1059"/>
      <c r="H3" s="1059"/>
      <c r="I3" s="1059"/>
      <c r="J3" s="1059"/>
      <c r="K3" s="1059"/>
      <c r="L3" s="1059"/>
      <c r="M3" s="1059"/>
      <c r="N3" s="1059"/>
      <c r="O3" s="222"/>
      <c r="P3" s="182" t="s">
        <v>469</v>
      </c>
      <c r="Q3" s="222"/>
      <c r="R3" s="222"/>
      <c r="S3" s="222"/>
      <c r="T3" s="222"/>
      <c r="U3" s="222"/>
    </row>
    <row r="4" spans="1:21" ht="16.5" customHeight="1">
      <c r="A4" s="1060" t="s">
        <v>363</v>
      </c>
      <c r="B4" s="1060"/>
      <c r="C4" s="1060"/>
      <c r="D4" s="1036"/>
      <c r="E4" s="1036"/>
      <c r="F4" s="1036"/>
      <c r="G4" s="1036"/>
      <c r="H4" s="1036"/>
      <c r="I4" s="1036"/>
      <c r="J4" s="1036"/>
      <c r="K4" s="1036"/>
      <c r="L4" s="1036"/>
      <c r="M4" s="1036"/>
      <c r="N4" s="1036"/>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048" t="s">
        <v>72</v>
      </c>
      <c r="B6" s="1049"/>
      <c r="C6" s="1032" t="s">
        <v>229</v>
      </c>
      <c r="D6" s="1057" t="s">
        <v>230</v>
      </c>
      <c r="E6" s="1031"/>
      <c r="F6" s="1031"/>
      <c r="G6" s="1031"/>
      <c r="H6" s="1031"/>
      <c r="I6" s="1031"/>
      <c r="J6" s="1031"/>
      <c r="K6" s="1031"/>
      <c r="L6" s="1031"/>
      <c r="M6" s="1031"/>
      <c r="N6" s="1031"/>
      <c r="O6" s="1031"/>
      <c r="P6" s="1031"/>
      <c r="Q6" s="1031"/>
      <c r="R6" s="1031"/>
      <c r="S6" s="1031"/>
      <c r="T6" s="1032" t="s">
        <v>231</v>
      </c>
      <c r="U6" s="225"/>
    </row>
    <row r="7" spans="1:20" s="227" customFormat="1" ht="12.75" customHeight="1">
      <c r="A7" s="1050"/>
      <c r="B7" s="1051"/>
      <c r="C7" s="1032"/>
      <c r="D7" s="1033" t="s">
        <v>226</v>
      </c>
      <c r="E7" s="1031" t="s">
        <v>7</v>
      </c>
      <c r="F7" s="1031"/>
      <c r="G7" s="1031"/>
      <c r="H7" s="1031"/>
      <c r="I7" s="1031"/>
      <c r="J7" s="1031"/>
      <c r="K7" s="1031"/>
      <c r="L7" s="1031"/>
      <c r="M7" s="1031"/>
      <c r="N7" s="1031"/>
      <c r="O7" s="1031"/>
      <c r="P7" s="1031"/>
      <c r="Q7" s="1031"/>
      <c r="R7" s="1031"/>
      <c r="S7" s="1031"/>
      <c r="T7" s="1032"/>
    </row>
    <row r="8" spans="1:21" s="227" customFormat="1" ht="43.5" customHeight="1">
      <c r="A8" s="1050"/>
      <c r="B8" s="1051"/>
      <c r="C8" s="1032"/>
      <c r="D8" s="1034"/>
      <c r="E8" s="1064" t="s">
        <v>232</v>
      </c>
      <c r="F8" s="1032"/>
      <c r="G8" s="1032"/>
      <c r="H8" s="1032" t="s">
        <v>233</v>
      </c>
      <c r="I8" s="1032"/>
      <c r="J8" s="1032"/>
      <c r="K8" s="1032" t="s">
        <v>234</v>
      </c>
      <c r="L8" s="1032"/>
      <c r="M8" s="1032" t="s">
        <v>235</v>
      </c>
      <c r="N8" s="1032"/>
      <c r="O8" s="1032"/>
      <c r="P8" s="1032" t="s">
        <v>236</v>
      </c>
      <c r="Q8" s="1032" t="s">
        <v>237</v>
      </c>
      <c r="R8" s="1032" t="s">
        <v>238</v>
      </c>
      <c r="S8" s="1061" t="s">
        <v>239</v>
      </c>
      <c r="T8" s="1032"/>
      <c r="U8" s="1024" t="s">
        <v>426</v>
      </c>
    </row>
    <row r="9" spans="1:21" s="227" customFormat="1" ht="44.25" customHeight="1">
      <c r="A9" s="1052"/>
      <c r="B9" s="1053"/>
      <c r="C9" s="1032"/>
      <c r="D9" s="1035"/>
      <c r="E9" s="228" t="s">
        <v>240</v>
      </c>
      <c r="F9" s="224" t="s">
        <v>241</v>
      </c>
      <c r="G9" s="224" t="s">
        <v>427</v>
      </c>
      <c r="H9" s="224" t="s">
        <v>242</v>
      </c>
      <c r="I9" s="224" t="s">
        <v>243</v>
      </c>
      <c r="J9" s="224" t="s">
        <v>244</v>
      </c>
      <c r="K9" s="224" t="s">
        <v>241</v>
      </c>
      <c r="L9" s="224" t="s">
        <v>245</v>
      </c>
      <c r="M9" s="224" t="s">
        <v>246</v>
      </c>
      <c r="N9" s="224" t="s">
        <v>247</v>
      </c>
      <c r="O9" s="224" t="s">
        <v>428</v>
      </c>
      <c r="P9" s="1032"/>
      <c r="Q9" s="1032"/>
      <c r="R9" s="1032"/>
      <c r="S9" s="1061"/>
      <c r="T9" s="1032"/>
      <c r="U9" s="1025"/>
    </row>
    <row r="10" spans="1:21" s="231" customFormat="1" ht="15.75" customHeight="1">
      <c r="A10" s="1028" t="s">
        <v>6</v>
      </c>
      <c r="B10" s="1029"/>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25"/>
    </row>
    <row r="11" spans="1:21" s="231" customFormat="1" ht="15.75" customHeight="1">
      <c r="A11" s="1062" t="s">
        <v>406</v>
      </c>
      <c r="B11" s="106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26"/>
    </row>
    <row r="12" spans="1:21" s="231" customFormat="1" ht="15.75" customHeight="1">
      <c r="A12" s="1038" t="s">
        <v>407</v>
      </c>
      <c r="B12" s="1039"/>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44" t="s">
        <v>37</v>
      </c>
      <c r="B13" s="1045"/>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30" t="s">
        <v>394</v>
      </c>
      <c r="C28" s="1030"/>
      <c r="D28" s="1030"/>
      <c r="E28" s="1030"/>
      <c r="F28" s="190"/>
      <c r="G28" s="190"/>
      <c r="H28" s="190"/>
      <c r="I28" s="190"/>
      <c r="J28" s="190"/>
      <c r="K28" s="190" t="s">
        <v>248</v>
      </c>
      <c r="L28" s="191"/>
      <c r="M28" s="1037" t="s">
        <v>429</v>
      </c>
      <c r="N28" s="1037"/>
      <c r="O28" s="1037"/>
      <c r="P28" s="1037"/>
      <c r="Q28" s="1037"/>
      <c r="R28" s="1037"/>
      <c r="S28" s="1037"/>
      <c r="T28" s="1037"/>
    </row>
    <row r="29" spans="1:20" s="242" customFormat="1" ht="18.75" customHeight="1">
      <c r="A29" s="241"/>
      <c r="B29" s="1043" t="s">
        <v>249</v>
      </c>
      <c r="C29" s="1043"/>
      <c r="D29" s="1043"/>
      <c r="E29" s="243"/>
      <c r="F29" s="192"/>
      <c r="G29" s="192"/>
      <c r="H29" s="192"/>
      <c r="I29" s="192"/>
      <c r="J29" s="192"/>
      <c r="K29" s="192"/>
      <c r="L29" s="191"/>
      <c r="M29" s="1046" t="s">
        <v>418</v>
      </c>
      <c r="N29" s="1046"/>
      <c r="O29" s="1046"/>
      <c r="P29" s="1046"/>
      <c r="Q29" s="1046"/>
      <c r="R29" s="1046"/>
      <c r="S29" s="1046"/>
      <c r="T29" s="1046"/>
    </row>
    <row r="30" spans="1:20" s="242" customFormat="1" ht="18.75">
      <c r="A30" s="193"/>
      <c r="B30" s="1040"/>
      <c r="C30" s="1040"/>
      <c r="D30" s="1040"/>
      <c r="E30" s="195"/>
      <c r="F30" s="195"/>
      <c r="G30" s="195"/>
      <c r="H30" s="195"/>
      <c r="I30" s="195"/>
      <c r="J30" s="195"/>
      <c r="K30" s="195"/>
      <c r="L30" s="195"/>
      <c r="M30" s="1041"/>
      <c r="N30" s="1041"/>
      <c r="O30" s="1041"/>
      <c r="P30" s="1041"/>
      <c r="Q30" s="1041"/>
      <c r="R30" s="1041"/>
      <c r="S30" s="1041"/>
      <c r="T30" s="1041"/>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042" t="s">
        <v>398</v>
      </c>
      <c r="C36" s="1042"/>
      <c r="D36" s="1042"/>
      <c r="E36" s="245"/>
      <c r="F36" s="245"/>
      <c r="G36" s="245"/>
      <c r="H36" s="245"/>
      <c r="I36" s="245"/>
      <c r="J36" s="245"/>
      <c r="K36" s="245"/>
      <c r="L36" s="245"/>
      <c r="M36" s="245"/>
      <c r="N36" s="1042" t="s">
        <v>398</v>
      </c>
      <c r="O36" s="1042"/>
      <c r="P36" s="1042"/>
      <c r="Q36" s="1042"/>
      <c r="R36" s="1042"/>
      <c r="S36" s="1042"/>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13" t="s">
        <v>351</v>
      </c>
      <c r="C38" s="913"/>
      <c r="D38" s="913"/>
      <c r="E38" s="219"/>
      <c r="F38" s="219"/>
      <c r="G38" s="219"/>
      <c r="H38" s="219"/>
      <c r="I38" s="191"/>
      <c r="J38" s="191"/>
      <c r="K38" s="191"/>
      <c r="L38" s="191"/>
      <c r="M38" s="914" t="s">
        <v>352</v>
      </c>
      <c r="N38" s="914"/>
      <c r="O38" s="914"/>
      <c r="P38" s="914"/>
      <c r="Q38" s="914"/>
      <c r="R38" s="914"/>
      <c r="S38" s="914"/>
      <c r="T38" s="914"/>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89" t="s">
        <v>254</v>
      </c>
      <c r="B1" s="1089"/>
      <c r="C1" s="1089"/>
      <c r="D1" s="247"/>
      <c r="E1" s="1098" t="s">
        <v>255</v>
      </c>
      <c r="F1" s="1098"/>
      <c r="G1" s="1098"/>
      <c r="H1" s="1098"/>
      <c r="I1" s="1098"/>
      <c r="J1" s="1098"/>
      <c r="K1" s="1098"/>
      <c r="L1" s="1098"/>
      <c r="M1" s="1098"/>
      <c r="N1" s="1098"/>
      <c r="O1" s="200"/>
      <c r="P1" s="1094" t="s">
        <v>468</v>
      </c>
      <c r="Q1" s="1094"/>
      <c r="R1" s="1094"/>
      <c r="S1" s="1094"/>
      <c r="T1" s="1094"/>
    </row>
    <row r="2" spans="1:20" ht="15.75" customHeight="1">
      <c r="A2" s="1090" t="s">
        <v>430</v>
      </c>
      <c r="B2" s="1090"/>
      <c r="C2" s="1090"/>
      <c r="D2" s="1090"/>
      <c r="E2" s="1092" t="s">
        <v>256</v>
      </c>
      <c r="F2" s="1092"/>
      <c r="G2" s="1092"/>
      <c r="H2" s="1092"/>
      <c r="I2" s="1092"/>
      <c r="J2" s="1092"/>
      <c r="K2" s="1092"/>
      <c r="L2" s="1092"/>
      <c r="M2" s="1092"/>
      <c r="N2" s="1092"/>
      <c r="O2" s="203"/>
      <c r="P2" s="1095" t="s">
        <v>410</v>
      </c>
      <c r="Q2" s="1095"/>
      <c r="R2" s="1095"/>
      <c r="S2" s="1095"/>
      <c r="T2" s="1095"/>
    </row>
    <row r="3" spans="1:20" ht="17.25">
      <c r="A3" s="1090" t="s">
        <v>361</v>
      </c>
      <c r="B3" s="1090"/>
      <c r="C3" s="1090"/>
      <c r="D3" s="248"/>
      <c r="E3" s="1100" t="s">
        <v>362</v>
      </c>
      <c r="F3" s="1100"/>
      <c r="G3" s="1100"/>
      <c r="H3" s="1100"/>
      <c r="I3" s="1100"/>
      <c r="J3" s="1100"/>
      <c r="K3" s="1100"/>
      <c r="L3" s="1100"/>
      <c r="M3" s="1100"/>
      <c r="N3" s="1100"/>
      <c r="O3" s="203"/>
      <c r="P3" s="1096" t="s">
        <v>469</v>
      </c>
      <c r="Q3" s="1096"/>
      <c r="R3" s="1096"/>
      <c r="S3" s="1096"/>
      <c r="T3" s="1096"/>
    </row>
    <row r="4" spans="1:20" ht="18.75" customHeight="1">
      <c r="A4" s="1091" t="s">
        <v>363</v>
      </c>
      <c r="B4" s="1091"/>
      <c r="C4" s="1091"/>
      <c r="D4" s="1093"/>
      <c r="E4" s="1093"/>
      <c r="F4" s="1093"/>
      <c r="G4" s="1093"/>
      <c r="H4" s="1093"/>
      <c r="I4" s="1093"/>
      <c r="J4" s="1093"/>
      <c r="K4" s="1093"/>
      <c r="L4" s="1093"/>
      <c r="M4" s="1093"/>
      <c r="N4" s="1093"/>
      <c r="O4" s="204"/>
      <c r="P4" s="1095" t="s">
        <v>402</v>
      </c>
      <c r="Q4" s="1096"/>
      <c r="R4" s="1096"/>
      <c r="S4" s="1096"/>
      <c r="T4" s="1096"/>
    </row>
    <row r="5" spans="1:23" ht="15">
      <c r="A5" s="217"/>
      <c r="B5" s="217"/>
      <c r="C5" s="249"/>
      <c r="D5" s="249"/>
      <c r="E5" s="217"/>
      <c r="F5" s="217"/>
      <c r="G5" s="217"/>
      <c r="H5" s="217"/>
      <c r="I5" s="217"/>
      <c r="J5" s="217"/>
      <c r="K5" s="217"/>
      <c r="L5" s="217"/>
      <c r="P5" s="1079" t="s">
        <v>425</v>
      </c>
      <c r="Q5" s="1079"/>
      <c r="R5" s="1079"/>
      <c r="S5" s="1079"/>
      <c r="T5" s="1079"/>
      <c r="U5" s="250"/>
      <c r="V5" s="250"/>
      <c r="W5" s="250"/>
    </row>
    <row r="6" spans="1:23" ht="29.25" customHeight="1">
      <c r="A6" s="1048" t="s">
        <v>72</v>
      </c>
      <c r="B6" s="1076"/>
      <c r="C6" s="1071" t="s">
        <v>2</v>
      </c>
      <c r="D6" s="1080" t="s">
        <v>257</v>
      </c>
      <c r="E6" s="1081"/>
      <c r="F6" s="1081"/>
      <c r="G6" s="1081"/>
      <c r="H6" s="1081"/>
      <c r="I6" s="1081"/>
      <c r="J6" s="1082"/>
      <c r="K6" s="1101" t="s">
        <v>258</v>
      </c>
      <c r="L6" s="1102"/>
      <c r="M6" s="1102"/>
      <c r="N6" s="1102"/>
      <c r="O6" s="1102"/>
      <c r="P6" s="1102"/>
      <c r="Q6" s="1102"/>
      <c r="R6" s="1102"/>
      <c r="S6" s="1102"/>
      <c r="T6" s="1103"/>
      <c r="U6" s="251"/>
      <c r="V6" s="252"/>
      <c r="W6" s="252"/>
    </row>
    <row r="7" spans="1:20" ht="19.5" customHeight="1">
      <c r="A7" s="1050"/>
      <c r="B7" s="1077"/>
      <c r="C7" s="1072"/>
      <c r="D7" s="1081" t="s">
        <v>7</v>
      </c>
      <c r="E7" s="1081"/>
      <c r="F7" s="1081"/>
      <c r="G7" s="1081"/>
      <c r="H7" s="1081"/>
      <c r="I7" s="1081"/>
      <c r="J7" s="1082"/>
      <c r="K7" s="1104"/>
      <c r="L7" s="1105"/>
      <c r="M7" s="1105"/>
      <c r="N7" s="1105"/>
      <c r="O7" s="1105"/>
      <c r="P7" s="1105"/>
      <c r="Q7" s="1105"/>
      <c r="R7" s="1105"/>
      <c r="S7" s="1105"/>
      <c r="T7" s="1106"/>
    </row>
    <row r="8" spans="1:20" ht="33" customHeight="1">
      <c r="A8" s="1050"/>
      <c r="B8" s="1077"/>
      <c r="C8" s="1072"/>
      <c r="D8" s="1069" t="s">
        <v>259</v>
      </c>
      <c r="E8" s="1107"/>
      <c r="F8" s="1070" t="s">
        <v>260</v>
      </c>
      <c r="G8" s="1107"/>
      <c r="H8" s="1070" t="s">
        <v>261</v>
      </c>
      <c r="I8" s="1107"/>
      <c r="J8" s="1070" t="s">
        <v>262</v>
      </c>
      <c r="K8" s="1097" t="s">
        <v>263</v>
      </c>
      <c r="L8" s="1097"/>
      <c r="M8" s="1097"/>
      <c r="N8" s="1097" t="s">
        <v>264</v>
      </c>
      <c r="O8" s="1097"/>
      <c r="P8" s="1097"/>
      <c r="Q8" s="1070" t="s">
        <v>265</v>
      </c>
      <c r="R8" s="1099" t="s">
        <v>266</v>
      </c>
      <c r="S8" s="1099" t="s">
        <v>267</v>
      </c>
      <c r="T8" s="1070" t="s">
        <v>268</v>
      </c>
    </row>
    <row r="9" spans="1:20" ht="18.75" customHeight="1">
      <c r="A9" s="1050"/>
      <c r="B9" s="1077"/>
      <c r="C9" s="1072"/>
      <c r="D9" s="1069" t="s">
        <v>269</v>
      </c>
      <c r="E9" s="1070" t="s">
        <v>270</v>
      </c>
      <c r="F9" s="1070" t="s">
        <v>269</v>
      </c>
      <c r="G9" s="1070" t="s">
        <v>270</v>
      </c>
      <c r="H9" s="1070" t="s">
        <v>269</v>
      </c>
      <c r="I9" s="1070" t="s">
        <v>271</v>
      </c>
      <c r="J9" s="1070"/>
      <c r="K9" s="1097"/>
      <c r="L9" s="1097"/>
      <c r="M9" s="1097"/>
      <c r="N9" s="1097"/>
      <c r="O9" s="1097"/>
      <c r="P9" s="1097"/>
      <c r="Q9" s="1070"/>
      <c r="R9" s="1099"/>
      <c r="S9" s="1099"/>
      <c r="T9" s="1070"/>
    </row>
    <row r="10" spans="1:20" ht="23.25" customHeight="1">
      <c r="A10" s="1052"/>
      <c r="B10" s="1078"/>
      <c r="C10" s="1073"/>
      <c r="D10" s="1069"/>
      <c r="E10" s="1070"/>
      <c r="F10" s="1070"/>
      <c r="G10" s="1070"/>
      <c r="H10" s="1070"/>
      <c r="I10" s="1070"/>
      <c r="J10" s="1070"/>
      <c r="K10" s="253" t="s">
        <v>272</v>
      </c>
      <c r="L10" s="253" t="s">
        <v>247</v>
      </c>
      <c r="M10" s="253" t="s">
        <v>273</v>
      </c>
      <c r="N10" s="253" t="s">
        <v>272</v>
      </c>
      <c r="O10" s="253" t="s">
        <v>274</v>
      </c>
      <c r="P10" s="253" t="s">
        <v>275</v>
      </c>
      <c r="Q10" s="1070"/>
      <c r="R10" s="1099"/>
      <c r="S10" s="1099"/>
      <c r="T10" s="1070"/>
    </row>
    <row r="11" spans="1:32" s="210" customFormat="1" ht="17.25" customHeight="1">
      <c r="A11" s="1074" t="s">
        <v>6</v>
      </c>
      <c r="B11" s="1075"/>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86" t="s">
        <v>431</v>
      </c>
      <c r="B12" s="1087"/>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65" t="s">
        <v>407</v>
      </c>
      <c r="B13" s="1066"/>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68" t="s">
        <v>276</v>
      </c>
      <c r="B14" s="1069"/>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84" t="s">
        <v>419</v>
      </c>
      <c r="C29" s="1084"/>
      <c r="D29" s="1084"/>
      <c r="E29" s="1084"/>
      <c r="F29" s="267"/>
      <c r="G29" s="267"/>
      <c r="H29" s="267"/>
      <c r="I29" s="267"/>
      <c r="J29" s="267"/>
      <c r="K29" s="267"/>
      <c r="L29" s="215"/>
      <c r="M29" s="1083" t="s">
        <v>432</v>
      </c>
      <c r="N29" s="1083"/>
      <c r="O29" s="1083"/>
      <c r="P29" s="1083"/>
      <c r="Q29" s="1083"/>
      <c r="R29" s="1083"/>
      <c r="S29" s="1083"/>
      <c r="T29" s="1083"/>
    </row>
    <row r="30" spans="1:20" ht="18.75" customHeight="1">
      <c r="A30" s="211"/>
      <c r="B30" s="1085" t="s">
        <v>249</v>
      </c>
      <c r="C30" s="1085"/>
      <c r="D30" s="1085"/>
      <c r="E30" s="1085"/>
      <c r="F30" s="214"/>
      <c r="G30" s="214"/>
      <c r="H30" s="214"/>
      <c r="I30" s="214"/>
      <c r="J30" s="214"/>
      <c r="K30" s="214"/>
      <c r="L30" s="215"/>
      <c r="M30" s="1088" t="s">
        <v>250</v>
      </c>
      <c r="N30" s="1088"/>
      <c r="O30" s="1088"/>
      <c r="P30" s="1088"/>
      <c r="Q30" s="1088"/>
      <c r="R30" s="1088"/>
      <c r="S30" s="1088"/>
      <c r="T30" s="1088"/>
    </row>
    <row r="31" spans="1:20" ht="18.75">
      <c r="A31" s="217"/>
      <c r="B31" s="1040"/>
      <c r="C31" s="1040"/>
      <c r="D31" s="1040"/>
      <c r="E31" s="1040"/>
      <c r="F31" s="218"/>
      <c r="G31" s="218"/>
      <c r="H31" s="218"/>
      <c r="I31" s="218"/>
      <c r="J31" s="218"/>
      <c r="K31" s="218"/>
      <c r="L31" s="218"/>
      <c r="M31" s="1041"/>
      <c r="N31" s="1041"/>
      <c r="O31" s="1041"/>
      <c r="P31" s="1041"/>
      <c r="Q31" s="1041"/>
      <c r="R31" s="1041"/>
      <c r="S31" s="1041"/>
      <c r="T31" s="1041"/>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67" t="s">
        <v>398</v>
      </c>
      <c r="C33" s="1067"/>
      <c r="D33" s="1067"/>
      <c r="E33" s="1067"/>
      <c r="F33" s="1067"/>
      <c r="G33" s="268"/>
      <c r="H33" s="268"/>
      <c r="I33" s="268"/>
      <c r="J33" s="268"/>
      <c r="K33" s="268"/>
      <c r="L33" s="268"/>
      <c r="M33" s="268"/>
      <c r="N33" s="1067" t="s">
        <v>398</v>
      </c>
      <c r="O33" s="1067"/>
      <c r="P33" s="1067"/>
      <c r="Q33" s="1067"/>
      <c r="R33" s="1067"/>
      <c r="S33" s="1067"/>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13" t="s">
        <v>351</v>
      </c>
      <c r="C35" s="913"/>
      <c r="D35" s="913"/>
      <c r="E35" s="913"/>
      <c r="F35" s="219"/>
      <c r="G35" s="219"/>
      <c r="H35" s="219"/>
      <c r="I35" s="191"/>
      <c r="J35" s="191"/>
      <c r="K35" s="191"/>
      <c r="L35" s="191"/>
      <c r="M35" s="914" t="s">
        <v>352</v>
      </c>
      <c r="N35" s="914"/>
      <c r="O35" s="914"/>
      <c r="P35" s="914"/>
      <c r="Q35" s="914"/>
      <c r="R35" s="914"/>
      <c r="S35" s="914"/>
      <c r="T35" s="914"/>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11" t="s">
        <v>279</v>
      </c>
      <c r="B1" s="1111"/>
      <c r="C1" s="1111"/>
      <c r="D1" s="1114" t="s">
        <v>471</v>
      </c>
      <c r="E1" s="1114"/>
      <c r="F1" s="1114"/>
      <c r="G1" s="1114"/>
      <c r="H1" s="1114"/>
      <c r="I1" s="1114"/>
      <c r="J1" s="1115" t="s">
        <v>472</v>
      </c>
      <c r="K1" s="1116"/>
      <c r="L1" s="1116"/>
    </row>
    <row r="2" spans="1:12" ht="34.5" customHeight="1">
      <c r="A2" s="1117" t="s">
        <v>433</v>
      </c>
      <c r="B2" s="1117"/>
      <c r="C2" s="1117"/>
      <c r="D2" s="1114"/>
      <c r="E2" s="1114"/>
      <c r="F2" s="1114"/>
      <c r="G2" s="1114"/>
      <c r="H2" s="1114"/>
      <c r="I2" s="1114"/>
      <c r="J2" s="1118" t="s">
        <v>473</v>
      </c>
      <c r="K2" s="1119"/>
      <c r="L2" s="1119"/>
    </row>
    <row r="3" spans="1:12" ht="15" customHeight="1">
      <c r="A3" s="274" t="s">
        <v>363</v>
      </c>
      <c r="B3" s="183"/>
      <c r="C3" s="1120"/>
      <c r="D3" s="1120"/>
      <c r="E3" s="1120"/>
      <c r="F3" s="1120"/>
      <c r="G3" s="1120"/>
      <c r="H3" s="1120"/>
      <c r="I3" s="1120"/>
      <c r="J3" s="1112"/>
      <c r="K3" s="1113"/>
      <c r="L3" s="1113"/>
    </row>
    <row r="4" spans="1:12" ht="15.75" customHeight="1">
      <c r="A4" s="275"/>
      <c r="B4" s="275"/>
      <c r="C4" s="276"/>
      <c r="D4" s="276"/>
      <c r="E4" s="179"/>
      <c r="F4" s="179"/>
      <c r="G4" s="179"/>
      <c r="H4" s="277"/>
      <c r="I4" s="277"/>
      <c r="J4" s="1108" t="s">
        <v>280</v>
      </c>
      <c r="K4" s="1108"/>
      <c r="L4" s="1108"/>
    </row>
    <row r="5" spans="1:12" s="278" customFormat="1" ht="28.5" customHeight="1">
      <c r="A5" s="1122" t="s">
        <v>72</v>
      </c>
      <c r="B5" s="1122"/>
      <c r="C5" s="1032" t="s">
        <v>38</v>
      </c>
      <c r="D5" s="1032" t="s">
        <v>281</v>
      </c>
      <c r="E5" s="1032"/>
      <c r="F5" s="1032"/>
      <c r="G5" s="1032"/>
      <c r="H5" s="1032" t="s">
        <v>282</v>
      </c>
      <c r="I5" s="1032"/>
      <c r="J5" s="1032" t="s">
        <v>283</v>
      </c>
      <c r="K5" s="1032"/>
      <c r="L5" s="1032"/>
    </row>
    <row r="6" spans="1:13" s="278" customFormat="1" ht="80.25" customHeight="1">
      <c r="A6" s="1122"/>
      <c r="B6" s="1122"/>
      <c r="C6" s="1032"/>
      <c r="D6" s="224" t="s">
        <v>284</v>
      </c>
      <c r="E6" s="224" t="s">
        <v>285</v>
      </c>
      <c r="F6" s="224" t="s">
        <v>434</v>
      </c>
      <c r="G6" s="224" t="s">
        <v>286</v>
      </c>
      <c r="H6" s="224" t="s">
        <v>287</v>
      </c>
      <c r="I6" s="224" t="s">
        <v>288</v>
      </c>
      <c r="J6" s="224" t="s">
        <v>289</v>
      </c>
      <c r="K6" s="224" t="s">
        <v>290</v>
      </c>
      <c r="L6" s="224" t="s">
        <v>291</v>
      </c>
      <c r="M6" s="279"/>
    </row>
    <row r="7" spans="1:12" s="280" customFormat="1" ht="16.5" customHeight="1">
      <c r="A7" s="1109" t="s">
        <v>6</v>
      </c>
      <c r="B7" s="1109"/>
      <c r="C7" s="230">
        <v>1</v>
      </c>
      <c r="D7" s="230">
        <v>2</v>
      </c>
      <c r="E7" s="230">
        <v>3</v>
      </c>
      <c r="F7" s="230">
        <v>4</v>
      </c>
      <c r="G7" s="230">
        <v>5</v>
      </c>
      <c r="H7" s="230">
        <v>6</v>
      </c>
      <c r="I7" s="230">
        <v>7</v>
      </c>
      <c r="J7" s="230">
        <v>8</v>
      </c>
      <c r="K7" s="230">
        <v>9</v>
      </c>
      <c r="L7" s="230">
        <v>10</v>
      </c>
    </row>
    <row r="8" spans="1:12" s="280" customFormat="1" ht="16.5" customHeight="1">
      <c r="A8" s="1125" t="s">
        <v>431</v>
      </c>
      <c r="B8" s="1126"/>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23" t="s">
        <v>407</v>
      </c>
      <c r="B9" s="1124"/>
      <c r="C9" s="233">
        <v>9</v>
      </c>
      <c r="D9" s="233">
        <v>2</v>
      </c>
      <c r="E9" s="233">
        <v>2</v>
      </c>
      <c r="F9" s="233">
        <v>0</v>
      </c>
      <c r="G9" s="233">
        <v>5</v>
      </c>
      <c r="H9" s="233">
        <v>8</v>
      </c>
      <c r="I9" s="233">
        <v>0</v>
      </c>
      <c r="J9" s="233">
        <v>8</v>
      </c>
      <c r="K9" s="233">
        <v>1</v>
      </c>
      <c r="L9" s="233">
        <v>0</v>
      </c>
    </row>
    <row r="10" spans="1:12" s="280" customFormat="1" ht="16.5" customHeight="1">
      <c r="A10" s="1110" t="s">
        <v>276</v>
      </c>
      <c r="B10" s="1110"/>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030" t="s">
        <v>436</v>
      </c>
      <c r="B25" s="1030"/>
      <c r="C25" s="1030"/>
      <c r="D25" s="1030"/>
      <c r="E25" s="191"/>
      <c r="F25" s="1037" t="s">
        <v>394</v>
      </c>
      <c r="G25" s="1037"/>
      <c r="H25" s="1037"/>
      <c r="I25" s="1037"/>
      <c r="J25" s="1037"/>
      <c r="K25" s="1037"/>
      <c r="L25" s="1037"/>
      <c r="AJ25" s="199" t="s">
        <v>392</v>
      </c>
    </row>
    <row r="26" spans="1:44" ht="15" customHeight="1">
      <c r="A26" s="1043" t="s">
        <v>249</v>
      </c>
      <c r="B26" s="1043"/>
      <c r="C26" s="1043"/>
      <c r="D26" s="1043"/>
      <c r="E26" s="192"/>
      <c r="F26" s="1046" t="s">
        <v>250</v>
      </c>
      <c r="G26" s="1046"/>
      <c r="H26" s="1046"/>
      <c r="I26" s="1046"/>
      <c r="J26" s="1046"/>
      <c r="K26" s="1046"/>
      <c r="L26" s="1046"/>
      <c r="AR26" s="199"/>
    </row>
    <row r="27" spans="1:12" s="179" customFormat="1" ht="18.75">
      <c r="A27" s="1040"/>
      <c r="B27" s="1040"/>
      <c r="C27" s="1040"/>
      <c r="D27" s="1040"/>
      <c r="E27" s="191"/>
      <c r="F27" s="1041"/>
      <c r="G27" s="1041"/>
      <c r="H27" s="1041"/>
      <c r="I27" s="1041"/>
      <c r="J27" s="1041"/>
      <c r="K27" s="1041"/>
      <c r="L27" s="1041"/>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121" t="s">
        <v>398</v>
      </c>
      <c r="C29" s="1121"/>
      <c r="D29" s="191"/>
      <c r="E29" s="191"/>
      <c r="F29" s="191"/>
      <c r="G29" s="191"/>
      <c r="H29" s="1121" t="s">
        <v>398</v>
      </c>
      <c r="I29" s="1121"/>
      <c r="J29" s="1121"/>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13" t="s">
        <v>351</v>
      </c>
      <c r="B37" s="913"/>
      <c r="C37" s="913"/>
      <c r="D37" s="913"/>
      <c r="E37" s="219"/>
      <c r="F37" s="914" t="s">
        <v>352</v>
      </c>
      <c r="G37" s="914"/>
      <c r="H37" s="914"/>
      <c r="I37" s="914"/>
      <c r="J37" s="914"/>
      <c r="K37" s="914"/>
      <c r="L37" s="914"/>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34" t="s">
        <v>297</v>
      </c>
      <c r="B1" s="1134"/>
      <c r="C1" s="1134"/>
      <c r="D1" s="1114" t="s">
        <v>474</v>
      </c>
      <c r="E1" s="1114"/>
      <c r="F1" s="1114"/>
      <c r="G1" s="1114"/>
      <c r="H1" s="1114"/>
      <c r="I1" s="179"/>
      <c r="J1" s="180" t="s">
        <v>468</v>
      </c>
      <c r="K1" s="289"/>
      <c r="L1" s="289"/>
    </row>
    <row r="2" spans="1:12" ht="15.75" customHeight="1">
      <c r="A2" s="1138" t="s">
        <v>409</v>
      </c>
      <c r="B2" s="1138"/>
      <c r="C2" s="1138"/>
      <c r="D2" s="1114"/>
      <c r="E2" s="1114"/>
      <c r="F2" s="1114"/>
      <c r="G2" s="1114"/>
      <c r="H2" s="1114"/>
      <c r="I2" s="179"/>
      <c r="J2" s="290" t="s">
        <v>410</v>
      </c>
      <c r="K2" s="290"/>
      <c r="L2" s="290"/>
    </row>
    <row r="3" spans="1:12" ht="18.75" customHeight="1">
      <c r="A3" s="1056" t="s">
        <v>361</v>
      </c>
      <c r="B3" s="1056"/>
      <c r="C3" s="1056"/>
      <c r="D3" s="176"/>
      <c r="E3" s="176"/>
      <c r="F3" s="176"/>
      <c r="G3" s="176"/>
      <c r="H3" s="176"/>
      <c r="I3" s="179"/>
      <c r="J3" s="183" t="s">
        <v>467</v>
      </c>
      <c r="K3" s="183"/>
      <c r="L3" s="183"/>
    </row>
    <row r="4" spans="1:12" ht="15.75" customHeight="1">
      <c r="A4" s="1135" t="s">
        <v>437</v>
      </c>
      <c r="B4" s="1135"/>
      <c r="C4" s="1135"/>
      <c r="D4" s="1133"/>
      <c r="E4" s="1133"/>
      <c r="F4" s="1133"/>
      <c r="G4" s="1133"/>
      <c r="H4" s="1133"/>
      <c r="I4" s="179"/>
      <c r="J4" s="291" t="s">
        <v>402</v>
      </c>
      <c r="K4" s="291"/>
      <c r="L4" s="291"/>
    </row>
    <row r="5" spans="1:12" ht="15.75">
      <c r="A5" s="1139"/>
      <c r="B5" s="1139"/>
      <c r="C5" s="175"/>
      <c r="D5" s="179"/>
      <c r="E5" s="179"/>
      <c r="F5" s="179"/>
      <c r="G5" s="179"/>
      <c r="H5" s="292"/>
      <c r="I5" s="1131" t="s">
        <v>438</v>
      </c>
      <c r="J5" s="1131"/>
      <c r="K5" s="1131"/>
      <c r="L5" s="1131"/>
    </row>
    <row r="6" spans="1:12" ht="18.75" customHeight="1">
      <c r="A6" s="1048" t="s">
        <v>72</v>
      </c>
      <c r="B6" s="1049"/>
      <c r="C6" s="1127" t="s">
        <v>298</v>
      </c>
      <c r="D6" s="1044" t="s">
        <v>299</v>
      </c>
      <c r="E6" s="1132"/>
      <c r="F6" s="1045"/>
      <c r="G6" s="1044" t="s">
        <v>300</v>
      </c>
      <c r="H6" s="1132"/>
      <c r="I6" s="1132"/>
      <c r="J6" s="1132"/>
      <c r="K6" s="1132"/>
      <c r="L6" s="1045"/>
    </row>
    <row r="7" spans="1:12" ht="15.75" customHeight="1">
      <c r="A7" s="1050"/>
      <c r="B7" s="1051"/>
      <c r="C7" s="1128"/>
      <c r="D7" s="1044" t="s">
        <v>7</v>
      </c>
      <c r="E7" s="1132"/>
      <c r="F7" s="1045"/>
      <c r="G7" s="1127" t="s">
        <v>37</v>
      </c>
      <c r="H7" s="1044" t="s">
        <v>7</v>
      </c>
      <c r="I7" s="1132"/>
      <c r="J7" s="1132"/>
      <c r="K7" s="1132"/>
      <c r="L7" s="1045"/>
    </row>
    <row r="8" spans="1:12" ht="14.25" customHeight="1">
      <c r="A8" s="1050"/>
      <c r="B8" s="1051"/>
      <c r="C8" s="1128"/>
      <c r="D8" s="1127" t="s">
        <v>301</v>
      </c>
      <c r="E8" s="1127" t="s">
        <v>302</v>
      </c>
      <c r="F8" s="1127" t="s">
        <v>303</v>
      </c>
      <c r="G8" s="1128"/>
      <c r="H8" s="1127" t="s">
        <v>304</v>
      </c>
      <c r="I8" s="1127" t="s">
        <v>305</v>
      </c>
      <c r="J8" s="1127" t="s">
        <v>306</v>
      </c>
      <c r="K8" s="1127" t="s">
        <v>307</v>
      </c>
      <c r="L8" s="1127" t="s">
        <v>308</v>
      </c>
    </row>
    <row r="9" spans="1:12" ht="77.25" customHeight="1">
      <c r="A9" s="1052"/>
      <c r="B9" s="1053"/>
      <c r="C9" s="1129"/>
      <c r="D9" s="1129"/>
      <c r="E9" s="1129"/>
      <c r="F9" s="1129"/>
      <c r="G9" s="1129"/>
      <c r="H9" s="1129"/>
      <c r="I9" s="1129"/>
      <c r="J9" s="1129"/>
      <c r="K9" s="1129"/>
      <c r="L9" s="1129"/>
    </row>
    <row r="10" spans="1:12" s="280" customFormat="1" ht="16.5" customHeight="1">
      <c r="A10" s="1140" t="s">
        <v>6</v>
      </c>
      <c r="B10" s="1141"/>
      <c r="C10" s="229">
        <v>1</v>
      </c>
      <c r="D10" s="229">
        <v>2</v>
      </c>
      <c r="E10" s="229">
        <v>3</v>
      </c>
      <c r="F10" s="229">
        <v>4</v>
      </c>
      <c r="G10" s="229">
        <v>5</v>
      </c>
      <c r="H10" s="229">
        <v>6</v>
      </c>
      <c r="I10" s="229">
        <v>7</v>
      </c>
      <c r="J10" s="229">
        <v>8</v>
      </c>
      <c r="K10" s="230" t="s">
        <v>78</v>
      </c>
      <c r="L10" s="230" t="s">
        <v>101</v>
      </c>
    </row>
    <row r="11" spans="1:12" s="280" customFormat="1" ht="16.5" customHeight="1">
      <c r="A11" s="1144" t="s">
        <v>406</v>
      </c>
      <c r="B11" s="114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42" t="s">
        <v>407</v>
      </c>
      <c r="B12" s="1143"/>
      <c r="C12" s="233">
        <v>12</v>
      </c>
      <c r="D12" s="233">
        <v>0</v>
      </c>
      <c r="E12" s="233">
        <v>1</v>
      </c>
      <c r="F12" s="233">
        <v>11</v>
      </c>
      <c r="G12" s="233">
        <v>10</v>
      </c>
      <c r="H12" s="233">
        <v>0</v>
      </c>
      <c r="I12" s="233">
        <v>0</v>
      </c>
      <c r="J12" s="233">
        <v>0</v>
      </c>
      <c r="K12" s="233">
        <v>6</v>
      </c>
      <c r="L12" s="233">
        <v>4</v>
      </c>
    </row>
    <row r="13" spans="1:32" s="280" customFormat="1" ht="16.5" customHeight="1">
      <c r="A13" s="1136" t="s">
        <v>37</v>
      </c>
      <c r="B13" s="113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30" t="s">
        <v>394</v>
      </c>
      <c r="B28" s="1030"/>
      <c r="C28" s="1030"/>
      <c r="D28" s="1030"/>
      <c r="E28" s="1030"/>
      <c r="F28" s="191"/>
      <c r="G28" s="190"/>
      <c r="H28" s="303" t="s">
        <v>439</v>
      </c>
      <c r="I28" s="304"/>
      <c r="J28" s="304"/>
      <c r="K28" s="304"/>
      <c r="L28" s="304"/>
      <c r="AG28" s="242" t="s">
        <v>395</v>
      </c>
      <c r="AI28" s="199">
        <f>82/88</f>
        <v>0.9318181818181818</v>
      </c>
    </row>
    <row r="29" spans="1:12" ht="15" customHeight="1">
      <c r="A29" s="1043" t="s">
        <v>4</v>
      </c>
      <c r="B29" s="1043"/>
      <c r="C29" s="1043"/>
      <c r="D29" s="1043"/>
      <c r="E29" s="1043"/>
      <c r="F29" s="191"/>
      <c r="G29" s="192"/>
      <c r="H29" s="1046" t="s">
        <v>250</v>
      </c>
      <c r="I29" s="1046"/>
      <c r="J29" s="1046"/>
      <c r="K29" s="1046"/>
      <c r="L29" s="1046"/>
    </row>
    <row r="30" spans="1:14" s="179" customFormat="1" ht="18.75">
      <c r="A30" s="1040"/>
      <c r="B30" s="1040"/>
      <c r="C30" s="1040"/>
      <c r="D30" s="1040"/>
      <c r="E30" s="1040"/>
      <c r="F30" s="305"/>
      <c r="G30" s="191"/>
      <c r="H30" s="1041"/>
      <c r="I30" s="1041"/>
      <c r="J30" s="1041"/>
      <c r="K30" s="1041"/>
      <c r="L30" s="1041"/>
      <c r="M30" s="306"/>
      <c r="N30" s="306"/>
    </row>
    <row r="31" spans="1:12" ht="18">
      <c r="A31" s="191"/>
      <c r="B31" s="191"/>
      <c r="C31" s="191"/>
      <c r="D31" s="191"/>
      <c r="E31" s="191"/>
      <c r="F31" s="191"/>
      <c r="G31" s="191"/>
      <c r="H31" s="191"/>
      <c r="I31" s="191"/>
      <c r="J31" s="191"/>
      <c r="K31" s="191"/>
      <c r="L31" s="307"/>
    </row>
    <row r="32" spans="1:12" ht="18">
      <c r="A32" s="191"/>
      <c r="B32" s="1121" t="s">
        <v>398</v>
      </c>
      <c r="C32" s="1121"/>
      <c r="D32" s="1121"/>
      <c r="E32" s="1121"/>
      <c r="F32" s="191"/>
      <c r="G32" s="191"/>
      <c r="H32" s="191"/>
      <c r="I32" s="1121" t="s">
        <v>398</v>
      </c>
      <c r="J32" s="1121"/>
      <c r="K32" s="1121"/>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30" t="s">
        <v>309</v>
      </c>
      <c r="C40" s="1130"/>
      <c r="D40" s="1130"/>
      <c r="E40" s="1130"/>
      <c r="F40" s="1130"/>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913" t="s">
        <v>440</v>
      </c>
      <c r="B43" s="913"/>
      <c r="C43" s="913"/>
      <c r="D43" s="913"/>
      <c r="E43" s="913"/>
      <c r="F43" s="191"/>
      <c r="G43" s="310"/>
      <c r="H43" s="914" t="s">
        <v>352</v>
      </c>
      <c r="I43" s="914"/>
      <c r="J43" s="914"/>
      <c r="K43" s="914"/>
      <c r="L43" s="914"/>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58" t="s">
        <v>312</v>
      </c>
      <c r="B1" s="1058"/>
      <c r="C1" s="1058"/>
      <c r="D1" s="1058"/>
      <c r="E1" s="315"/>
      <c r="F1" s="1054" t="s">
        <v>475</v>
      </c>
      <c r="G1" s="1054"/>
      <c r="H1" s="1054"/>
      <c r="I1" s="1054"/>
      <c r="J1" s="1054"/>
      <c r="K1" s="1054"/>
      <c r="L1" s="1054"/>
      <c r="M1" s="1054"/>
      <c r="N1" s="1054"/>
      <c r="O1" s="1054"/>
      <c r="P1" s="316" t="s">
        <v>399</v>
      </c>
      <c r="Q1" s="317"/>
      <c r="R1" s="317"/>
      <c r="S1" s="317"/>
      <c r="T1" s="317"/>
    </row>
    <row r="2" spans="1:20" s="186" customFormat="1" ht="20.25" customHeight="1">
      <c r="A2" s="1150" t="s">
        <v>409</v>
      </c>
      <c r="B2" s="1150"/>
      <c r="C2" s="1150"/>
      <c r="D2" s="1150"/>
      <c r="E2" s="315"/>
      <c r="F2" s="1054"/>
      <c r="G2" s="1054"/>
      <c r="H2" s="1054"/>
      <c r="I2" s="1054"/>
      <c r="J2" s="1054"/>
      <c r="K2" s="1054"/>
      <c r="L2" s="1054"/>
      <c r="M2" s="1054"/>
      <c r="N2" s="1054"/>
      <c r="O2" s="1054"/>
      <c r="P2" s="317" t="s">
        <v>441</v>
      </c>
      <c r="Q2" s="317"/>
      <c r="R2" s="317"/>
      <c r="S2" s="317"/>
      <c r="T2" s="317"/>
    </row>
    <row r="3" spans="1:20" s="186" customFormat="1" ht="15" customHeight="1">
      <c r="A3" s="1150" t="s">
        <v>361</v>
      </c>
      <c r="B3" s="1150"/>
      <c r="C3" s="1150"/>
      <c r="D3" s="1150"/>
      <c r="E3" s="315"/>
      <c r="F3" s="1054"/>
      <c r="G3" s="1054"/>
      <c r="H3" s="1054"/>
      <c r="I3" s="1054"/>
      <c r="J3" s="1054"/>
      <c r="K3" s="1054"/>
      <c r="L3" s="1054"/>
      <c r="M3" s="1054"/>
      <c r="N3" s="1054"/>
      <c r="O3" s="1054"/>
      <c r="P3" s="316" t="s">
        <v>467</v>
      </c>
      <c r="Q3" s="316"/>
      <c r="R3" s="316"/>
      <c r="S3" s="318"/>
      <c r="T3" s="318"/>
    </row>
    <row r="4" spans="1:20" s="186" customFormat="1" ht="15.75" customHeight="1">
      <c r="A4" s="1149" t="s">
        <v>442</v>
      </c>
      <c r="B4" s="1149"/>
      <c r="C4" s="1149"/>
      <c r="D4" s="1149"/>
      <c r="E4" s="316"/>
      <c r="F4" s="1054"/>
      <c r="G4" s="1054"/>
      <c r="H4" s="1054"/>
      <c r="I4" s="1054"/>
      <c r="J4" s="1054"/>
      <c r="K4" s="1054"/>
      <c r="L4" s="1054"/>
      <c r="M4" s="1054"/>
      <c r="N4" s="1054"/>
      <c r="O4" s="1054"/>
      <c r="P4" s="317" t="s">
        <v>411</v>
      </c>
      <c r="Q4" s="316"/>
      <c r="R4" s="316"/>
      <c r="S4" s="318"/>
      <c r="T4" s="318"/>
    </row>
    <row r="5" spans="1:18" s="186" customFormat="1" ht="24" customHeight="1">
      <c r="A5" s="319"/>
      <c r="B5" s="319"/>
      <c r="C5" s="319"/>
      <c r="F5" s="1162"/>
      <c r="G5" s="1162"/>
      <c r="H5" s="1162"/>
      <c r="I5" s="1162"/>
      <c r="J5" s="1162"/>
      <c r="K5" s="1162"/>
      <c r="L5" s="1162"/>
      <c r="M5" s="1162"/>
      <c r="N5" s="1162"/>
      <c r="O5" s="1162"/>
      <c r="P5" s="320" t="s">
        <v>443</v>
      </c>
      <c r="Q5" s="321"/>
      <c r="R5" s="321"/>
    </row>
    <row r="6" spans="1:20" s="322" customFormat="1" ht="21.75" customHeight="1">
      <c r="A6" s="1153" t="s">
        <v>72</v>
      </c>
      <c r="B6" s="1154"/>
      <c r="C6" s="1061" t="s">
        <v>38</v>
      </c>
      <c r="D6" s="1064"/>
      <c r="E6" s="1061" t="s">
        <v>7</v>
      </c>
      <c r="F6" s="1148"/>
      <c r="G6" s="1148"/>
      <c r="H6" s="1148"/>
      <c r="I6" s="1148"/>
      <c r="J6" s="1148"/>
      <c r="K6" s="1148"/>
      <c r="L6" s="1148"/>
      <c r="M6" s="1148"/>
      <c r="N6" s="1148"/>
      <c r="O6" s="1148"/>
      <c r="P6" s="1148"/>
      <c r="Q6" s="1148"/>
      <c r="R6" s="1148"/>
      <c r="S6" s="1148"/>
      <c r="T6" s="1064"/>
    </row>
    <row r="7" spans="1:21" s="322" customFormat="1" ht="22.5" customHeight="1">
      <c r="A7" s="1155"/>
      <c r="B7" s="1156"/>
      <c r="C7" s="1033" t="s">
        <v>444</v>
      </c>
      <c r="D7" s="1033" t="s">
        <v>445</v>
      </c>
      <c r="E7" s="1061" t="s">
        <v>313</v>
      </c>
      <c r="F7" s="1157"/>
      <c r="G7" s="1157"/>
      <c r="H7" s="1157"/>
      <c r="I7" s="1157"/>
      <c r="J7" s="1157"/>
      <c r="K7" s="1157"/>
      <c r="L7" s="1158"/>
      <c r="M7" s="1061" t="s">
        <v>446</v>
      </c>
      <c r="N7" s="1148"/>
      <c r="O7" s="1148"/>
      <c r="P7" s="1148"/>
      <c r="Q7" s="1148"/>
      <c r="R7" s="1148"/>
      <c r="S7" s="1148"/>
      <c r="T7" s="1064"/>
      <c r="U7" s="323"/>
    </row>
    <row r="8" spans="1:20" s="322" customFormat="1" ht="42.75" customHeight="1">
      <c r="A8" s="1155"/>
      <c r="B8" s="1156"/>
      <c r="C8" s="1034"/>
      <c r="D8" s="1034"/>
      <c r="E8" s="1032" t="s">
        <v>447</v>
      </c>
      <c r="F8" s="1032"/>
      <c r="G8" s="1061" t="s">
        <v>448</v>
      </c>
      <c r="H8" s="1148"/>
      <c r="I8" s="1148"/>
      <c r="J8" s="1148"/>
      <c r="K8" s="1148"/>
      <c r="L8" s="1064"/>
      <c r="M8" s="1032" t="s">
        <v>449</v>
      </c>
      <c r="N8" s="1032"/>
      <c r="O8" s="1061" t="s">
        <v>448</v>
      </c>
      <c r="P8" s="1148"/>
      <c r="Q8" s="1148"/>
      <c r="R8" s="1148"/>
      <c r="S8" s="1148"/>
      <c r="T8" s="1064"/>
    </row>
    <row r="9" spans="1:20" s="322" customFormat="1" ht="35.25" customHeight="1">
      <c r="A9" s="1155"/>
      <c r="B9" s="1156"/>
      <c r="C9" s="1034"/>
      <c r="D9" s="1034"/>
      <c r="E9" s="1033" t="s">
        <v>314</v>
      </c>
      <c r="F9" s="1033" t="s">
        <v>315</v>
      </c>
      <c r="G9" s="1146" t="s">
        <v>316</v>
      </c>
      <c r="H9" s="1147"/>
      <c r="I9" s="1146" t="s">
        <v>317</v>
      </c>
      <c r="J9" s="1147"/>
      <c r="K9" s="1146" t="s">
        <v>318</v>
      </c>
      <c r="L9" s="1147"/>
      <c r="M9" s="1033" t="s">
        <v>319</v>
      </c>
      <c r="N9" s="1033" t="s">
        <v>315</v>
      </c>
      <c r="O9" s="1146" t="s">
        <v>316</v>
      </c>
      <c r="P9" s="1147"/>
      <c r="Q9" s="1146" t="s">
        <v>320</v>
      </c>
      <c r="R9" s="1147"/>
      <c r="S9" s="1146" t="s">
        <v>321</v>
      </c>
      <c r="T9" s="1147"/>
    </row>
    <row r="10" spans="1:20" s="322" customFormat="1" ht="25.5" customHeight="1">
      <c r="A10" s="1146"/>
      <c r="B10" s="1147"/>
      <c r="C10" s="1035"/>
      <c r="D10" s="1035"/>
      <c r="E10" s="1035"/>
      <c r="F10" s="1035"/>
      <c r="G10" s="224" t="s">
        <v>319</v>
      </c>
      <c r="H10" s="224" t="s">
        <v>315</v>
      </c>
      <c r="I10" s="228" t="s">
        <v>319</v>
      </c>
      <c r="J10" s="224" t="s">
        <v>315</v>
      </c>
      <c r="K10" s="228" t="s">
        <v>319</v>
      </c>
      <c r="L10" s="224" t="s">
        <v>315</v>
      </c>
      <c r="M10" s="1035"/>
      <c r="N10" s="1035"/>
      <c r="O10" s="224" t="s">
        <v>319</v>
      </c>
      <c r="P10" s="224" t="s">
        <v>315</v>
      </c>
      <c r="Q10" s="228" t="s">
        <v>319</v>
      </c>
      <c r="R10" s="224" t="s">
        <v>315</v>
      </c>
      <c r="S10" s="228" t="s">
        <v>319</v>
      </c>
      <c r="T10" s="224" t="s">
        <v>315</v>
      </c>
    </row>
    <row r="11" spans="1:32" s="231" customFormat="1" ht="12.75">
      <c r="A11" s="1165" t="s">
        <v>6</v>
      </c>
      <c r="B11" s="1166"/>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59" t="s">
        <v>431</v>
      </c>
      <c r="B12" s="1160"/>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63" t="s">
        <v>407</v>
      </c>
      <c r="B13" s="1164"/>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51" t="s">
        <v>37</v>
      </c>
      <c r="B14" s="1152"/>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030" t="s">
        <v>394</v>
      </c>
      <c r="C29" s="1030"/>
      <c r="D29" s="1030"/>
      <c r="E29" s="1030"/>
      <c r="F29" s="1030"/>
      <c r="G29" s="1030"/>
      <c r="H29" s="190"/>
      <c r="I29" s="190"/>
      <c r="J29" s="191"/>
      <c r="K29" s="190"/>
      <c r="L29" s="1037" t="s">
        <v>394</v>
      </c>
      <c r="M29" s="1037"/>
      <c r="N29" s="1037"/>
      <c r="O29" s="1037"/>
      <c r="P29" s="1037"/>
      <c r="Q29" s="1037"/>
      <c r="R29" s="1037"/>
      <c r="S29" s="1037"/>
      <c r="T29" s="1037"/>
    </row>
    <row r="30" spans="1:20" ht="15" customHeight="1">
      <c r="A30" s="189"/>
      <c r="B30" s="1043" t="s">
        <v>43</v>
      </c>
      <c r="C30" s="1043"/>
      <c r="D30" s="1043"/>
      <c r="E30" s="1043"/>
      <c r="F30" s="1043"/>
      <c r="G30" s="1043"/>
      <c r="H30" s="192"/>
      <c r="I30" s="192"/>
      <c r="J30" s="192"/>
      <c r="K30" s="192"/>
      <c r="L30" s="1046" t="s">
        <v>350</v>
      </c>
      <c r="M30" s="1046"/>
      <c r="N30" s="1046"/>
      <c r="O30" s="1046"/>
      <c r="P30" s="1046"/>
      <c r="Q30" s="1046"/>
      <c r="R30" s="1046"/>
      <c r="S30" s="1046"/>
      <c r="T30" s="1046"/>
    </row>
    <row r="31" spans="1:20" s="329" customFormat="1" ht="18.75">
      <c r="A31" s="327"/>
      <c r="B31" s="1040"/>
      <c r="C31" s="1040"/>
      <c r="D31" s="1040"/>
      <c r="E31" s="1040"/>
      <c r="F31" s="1040"/>
      <c r="G31" s="328"/>
      <c r="H31" s="328"/>
      <c r="I31" s="328"/>
      <c r="J31" s="328"/>
      <c r="K31" s="328"/>
      <c r="L31" s="1041"/>
      <c r="M31" s="1041"/>
      <c r="N31" s="1041"/>
      <c r="O31" s="1041"/>
      <c r="P31" s="1041"/>
      <c r="Q31" s="1041"/>
      <c r="R31" s="1041"/>
      <c r="S31" s="1041"/>
      <c r="T31" s="1041"/>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61" t="s">
        <v>398</v>
      </c>
      <c r="C33" s="1161"/>
      <c r="D33" s="1161"/>
      <c r="E33" s="1161"/>
      <c r="F33" s="1161"/>
      <c r="G33" s="330"/>
      <c r="H33" s="330"/>
      <c r="I33" s="330"/>
      <c r="J33" s="330"/>
      <c r="K33" s="330"/>
      <c r="L33" s="330"/>
      <c r="M33" s="330"/>
      <c r="N33" s="330"/>
      <c r="O33" s="1161" t="s">
        <v>398</v>
      </c>
      <c r="P33" s="1161"/>
      <c r="Q33" s="1161"/>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13" t="s">
        <v>351</v>
      </c>
      <c r="C39" s="913"/>
      <c r="D39" s="913"/>
      <c r="E39" s="913"/>
      <c r="F39" s="913"/>
      <c r="G39" s="913"/>
      <c r="H39" s="191"/>
      <c r="I39" s="191"/>
      <c r="J39" s="191"/>
      <c r="K39" s="191"/>
      <c r="L39" s="914" t="s">
        <v>352</v>
      </c>
      <c r="M39" s="914"/>
      <c r="N39" s="914"/>
      <c r="O39" s="914"/>
      <c r="P39" s="914"/>
      <c r="Q39" s="914"/>
      <c r="R39" s="914"/>
      <c r="S39" s="914"/>
      <c r="T39" s="914"/>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L31:T31"/>
    <mergeCell ref="A12:B12"/>
    <mergeCell ref="B31:F31"/>
    <mergeCell ref="O33:Q33"/>
    <mergeCell ref="B33:F33"/>
    <mergeCell ref="A1:D1"/>
    <mergeCell ref="A3:D3"/>
    <mergeCell ref="F5:O5"/>
    <mergeCell ref="B29:G29"/>
    <mergeCell ref="A13:B13"/>
    <mergeCell ref="A11:B11"/>
    <mergeCell ref="K9:L9"/>
    <mergeCell ref="B39:G39"/>
    <mergeCell ref="L29:T29"/>
    <mergeCell ref="L30:T30"/>
    <mergeCell ref="L39:T39"/>
    <mergeCell ref="B30:G30"/>
    <mergeCell ref="A6:B10"/>
    <mergeCell ref="E7:L7"/>
    <mergeCell ref="M7:T7"/>
    <mergeCell ref="E8:F8"/>
    <mergeCell ref="A2:D2"/>
    <mergeCell ref="A14:B14"/>
    <mergeCell ref="G9:H9"/>
    <mergeCell ref="I9:J9"/>
    <mergeCell ref="C7:C10"/>
    <mergeCell ref="C6:D6"/>
    <mergeCell ref="F1:O4"/>
    <mergeCell ref="O9:P9"/>
    <mergeCell ref="F9:F10"/>
    <mergeCell ref="E9:E10"/>
    <mergeCell ref="S9:T9"/>
    <mergeCell ref="Q9:R9"/>
    <mergeCell ref="E6:T6"/>
    <mergeCell ref="G8:L8"/>
    <mergeCell ref="A4:D4"/>
    <mergeCell ref="N9:N10"/>
    <mergeCell ref="M8:N8"/>
    <mergeCell ref="O8:T8"/>
    <mergeCell ref="M9:M10"/>
    <mergeCell ref="D7:D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2017-01-10T06:48:18Z</cp:lastPrinted>
  <dcterms:created xsi:type="dcterms:W3CDTF">2004-03-07T02:36:29Z</dcterms:created>
  <dcterms:modified xsi:type="dcterms:W3CDTF">2017-02-07T08:48:02Z</dcterms:modified>
  <cp:category/>
  <cp:version/>
  <cp:contentType/>
  <cp:contentStatus/>
</cp:coreProperties>
</file>